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64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J425" i="1" l="1"/>
  <c r="I425" i="1"/>
  <c r="H425" i="1"/>
  <c r="G425" i="1"/>
  <c r="F425" i="1"/>
  <c r="J481" i="1" l="1"/>
  <c r="I481" i="1"/>
  <c r="H481" i="1"/>
  <c r="G481" i="1"/>
  <c r="J439" i="1"/>
  <c r="I439" i="1"/>
  <c r="H439" i="1"/>
  <c r="G439" i="1"/>
  <c r="J398" i="1"/>
  <c r="I398" i="1"/>
  <c r="H398" i="1"/>
  <c r="G398" i="1"/>
  <c r="J384" i="1"/>
  <c r="I384" i="1"/>
  <c r="H384" i="1"/>
  <c r="G384" i="1"/>
  <c r="J356" i="1"/>
  <c r="I356" i="1"/>
  <c r="H356" i="1"/>
  <c r="G356" i="1"/>
  <c r="J314" i="1"/>
  <c r="I314" i="1"/>
  <c r="H314" i="1"/>
  <c r="G314" i="1"/>
  <c r="J300" i="1"/>
  <c r="I300" i="1"/>
  <c r="H300" i="1"/>
  <c r="G300" i="1"/>
  <c r="J230" i="1"/>
  <c r="I230" i="1"/>
  <c r="H230" i="1"/>
  <c r="G230" i="1"/>
  <c r="J216" i="1"/>
  <c r="I216" i="1"/>
  <c r="H216" i="1"/>
  <c r="G216" i="1"/>
  <c r="J174" i="1"/>
  <c r="I174" i="1"/>
  <c r="H174" i="1"/>
  <c r="G174" i="1"/>
  <c r="J146" i="1"/>
  <c r="I146" i="1"/>
  <c r="H146" i="1"/>
  <c r="G146" i="1"/>
  <c r="J90" i="1"/>
  <c r="I90" i="1"/>
  <c r="H90" i="1"/>
  <c r="G90" i="1"/>
  <c r="J62" i="1"/>
  <c r="I62" i="1"/>
  <c r="H62" i="1"/>
  <c r="G62" i="1"/>
  <c r="J20" i="1"/>
  <c r="I20" i="1"/>
  <c r="H20" i="1"/>
  <c r="G20" i="1"/>
  <c r="J6" i="1"/>
  <c r="I6" i="1"/>
  <c r="H6" i="1"/>
  <c r="G6" i="1"/>
  <c r="J469" i="1" l="1"/>
  <c r="I469" i="1"/>
  <c r="H469" i="1"/>
  <c r="G469" i="1"/>
  <c r="F469" i="1"/>
  <c r="G446" i="1"/>
  <c r="H446" i="1"/>
  <c r="I446" i="1"/>
  <c r="J446" i="1"/>
  <c r="F446" i="1"/>
  <c r="J427" i="1"/>
  <c r="J432" i="1"/>
  <c r="I427" i="1"/>
  <c r="H427" i="1"/>
  <c r="G427" i="1"/>
  <c r="F427" i="1"/>
  <c r="G404" i="1"/>
  <c r="H404" i="1"/>
  <c r="I404" i="1"/>
  <c r="J404" i="1"/>
  <c r="F404" i="1"/>
  <c r="I386" i="1"/>
  <c r="J386" i="1"/>
  <c r="H386" i="1"/>
  <c r="G386" i="1"/>
  <c r="F386" i="1"/>
  <c r="J344" i="1"/>
  <c r="G344" i="1"/>
  <c r="I344" i="1"/>
  <c r="H344" i="1"/>
  <c r="F344" i="1"/>
  <c r="J302" i="1"/>
  <c r="I302" i="1"/>
  <c r="H302" i="1"/>
  <c r="G302" i="1"/>
  <c r="F302" i="1"/>
  <c r="J260" i="1"/>
  <c r="I260" i="1"/>
  <c r="H260" i="1"/>
  <c r="G260" i="1"/>
  <c r="F260" i="1"/>
  <c r="J218" i="1"/>
  <c r="I218" i="1"/>
  <c r="H218" i="1"/>
  <c r="G218" i="1"/>
  <c r="F218" i="1"/>
  <c r="J176" i="1"/>
  <c r="I176" i="1"/>
  <c r="H176" i="1"/>
  <c r="G176" i="1"/>
  <c r="F176" i="1"/>
  <c r="J92" i="1"/>
  <c r="I92" i="1"/>
  <c r="H92" i="1"/>
  <c r="G92" i="1"/>
  <c r="F92" i="1"/>
  <c r="A56" i="1"/>
  <c r="J50" i="1"/>
  <c r="I50" i="1"/>
  <c r="H50" i="1"/>
  <c r="G50" i="1"/>
  <c r="F50" i="1"/>
  <c r="J8" i="1" l="1"/>
  <c r="I8" i="1"/>
  <c r="H8" i="1"/>
  <c r="G8" i="1"/>
  <c r="G13" i="1" l="1"/>
  <c r="J594" i="1" l="1"/>
  <c r="I594" i="1"/>
  <c r="H594" i="1"/>
  <c r="G594" i="1"/>
  <c r="F594" i="1"/>
  <c r="G488" i="1" l="1"/>
  <c r="L550" i="1" l="1"/>
  <c r="L508" i="1"/>
  <c r="L466" i="1"/>
  <c r="L424" i="1"/>
  <c r="L383" i="1"/>
  <c r="L341" i="1"/>
  <c r="L257" i="1"/>
  <c r="L215" i="1"/>
  <c r="L173" i="1"/>
  <c r="L131" i="1"/>
  <c r="L89" i="1"/>
  <c r="L47" i="1"/>
  <c r="L602" i="1" l="1"/>
  <c r="H101" i="1"/>
  <c r="B601" i="1"/>
  <c r="A601" i="1"/>
  <c r="J600" i="1"/>
  <c r="I600" i="1"/>
  <c r="H600" i="1"/>
  <c r="G600" i="1"/>
  <c r="F600" i="1"/>
  <c r="B585" i="1"/>
  <c r="A585" i="1"/>
  <c r="J584" i="1"/>
  <c r="I584" i="1"/>
  <c r="H584" i="1"/>
  <c r="G584" i="1"/>
  <c r="F584" i="1"/>
  <c r="B578" i="1"/>
  <c r="A578" i="1"/>
  <c r="J577" i="1"/>
  <c r="I577" i="1"/>
  <c r="H577" i="1"/>
  <c r="G577" i="1"/>
  <c r="F577" i="1"/>
  <c r="B573" i="1"/>
  <c r="A573" i="1"/>
  <c r="J572" i="1"/>
  <c r="I572" i="1"/>
  <c r="H572" i="1"/>
  <c r="G572" i="1"/>
  <c r="F572" i="1"/>
  <c r="B563" i="1"/>
  <c r="A563" i="1"/>
  <c r="J562" i="1"/>
  <c r="I562" i="1"/>
  <c r="H562" i="1"/>
  <c r="G562" i="1"/>
  <c r="F562" i="1"/>
  <c r="B559" i="1"/>
  <c r="A559" i="1"/>
  <c r="L558" i="1"/>
  <c r="J558" i="1"/>
  <c r="I558" i="1"/>
  <c r="H558" i="1"/>
  <c r="G558" i="1"/>
  <c r="F558" i="1"/>
  <c r="B550" i="1"/>
  <c r="A550" i="1"/>
  <c r="J549" i="1"/>
  <c r="I549" i="1"/>
  <c r="H549" i="1"/>
  <c r="G549" i="1"/>
  <c r="F549" i="1"/>
  <c r="B543" i="1"/>
  <c r="A543" i="1"/>
  <c r="J542" i="1"/>
  <c r="I542" i="1"/>
  <c r="H542" i="1"/>
  <c r="G542" i="1"/>
  <c r="F542" i="1"/>
  <c r="B536" i="1"/>
  <c r="A536" i="1"/>
  <c r="J535" i="1"/>
  <c r="I535" i="1"/>
  <c r="H535" i="1"/>
  <c r="G535" i="1"/>
  <c r="F535" i="1"/>
  <c r="B531" i="1"/>
  <c r="A531" i="1"/>
  <c r="J530" i="1"/>
  <c r="I530" i="1"/>
  <c r="H530" i="1"/>
  <c r="G530" i="1"/>
  <c r="F530" i="1"/>
  <c r="B521" i="1"/>
  <c r="A521" i="1"/>
  <c r="J520" i="1"/>
  <c r="I520" i="1"/>
  <c r="H520" i="1"/>
  <c r="G520" i="1"/>
  <c r="F520" i="1"/>
  <c r="B517" i="1"/>
  <c r="A517" i="1"/>
  <c r="J516" i="1"/>
  <c r="I516" i="1"/>
  <c r="H516" i="1"/>
  <c r="G516" i="1"/>
  <c r="F516" i="1"/>
  <c r="B508" i="1"/>
  <c r="A508" i="1"/>
  <c r="J507" i="1"/>
  <c r="I507" i="1"/>
  <c r="H507" i="1"/>
  <c r="G507" i="1"/>
  <c r="F507" i="1"/>
  <c r="B501" i="1"/>
  <c r="A501" i="1"/>
  <c r="J500" i="1"/>
  <c r="I500" i="1"/>
  <c r="H500" i="1"/>
  <c r="G500" i="1"/>
  <c r="F500" i="1"/>
  <c r="B494" i="1"/>
  <c r="A494" i="1"/>
  <c r="J493" i="1"/>
  <c r="I493" i="1"/>
  <c r="H493" i="1"/>
  <c r="G493" i="1"/>
  <c r="F493" i="1"/>
  <c r="B489" i="1"/>
  <c r="A489" i="1"/>
  <c r="J488" i="1"/>
  <c r="I488" i="1"/>
  <c r="H488" i="1"/>
  <c r="F488" i="1"/>
  <c r="B479" i="1"/>
  <c r="A479" i="1"/>
  <c r="J478" i="1"/>
  <c r="I478" i="1"/>
  <c r="H478" i="1"/>
  <c r="G478" i="1"/>
  <c r="F478" i="1"/>
  <c r="B475" i="1"/>
  <c r="A475" i="1"/>
  <c r="J474" i="1"/>
  <c r="I474" i="1"/>
  <c r="H474" i="1"/>
  <c r="G474" i="1"/>
  <c r="F474" i="1"/>
  <c r="B466" i="1"/>
  <c r="A466" i="1"/>
  <c r="J465" i="1"/>
  <c r="I465" i="1"/>
  <c r="H465" i="1"/>
  <c r="G465" i="1"/>
  <c r="F465" i="1"/>
  <c r="B459" i="1"/>
  <c r="A459" i="1"/>
  <c r="J458" i="1"/>
  <c r="I458" i="1"/>
  <c r="H458" i="1"/>
  <c r="G458" i="1"/>
  <c r="F458" i="1"/>
  <c r="B452" i="1"/>
  <c r="A452" i="1"/>
  <c r="J451" i="1"/>
  <c r="I451" i="1"/>
  <c r="H451" i="1"/>
  <c r="G451" i="1"/>
  <c r="F451" i="1"/>
  <c r="B447" i="1"/>
  <c r="A447" i="1"/>
  <c r="B437" i="1"/>
  <c r="A437" i="1"/>
  <c r="J436" i="1"/>
  <c r="I436" i="1"/>
  <c r="H436" i="1"/>
  <c r="G436" i="1"/>
  <c r="F436" i="1"/>
  <c r="B433" i="1"/>
  <c r="A433" i="1"/>
  <c r="I432" i="1"/>
  <c r="H432" i="1"/>
  <c r="G432" i="1"/>
  <c r="F432" i="1"/>
  <c r="B424" i="1"/>
  <c r="A424" i="1"/>
  <c r="J423" i="1"/>
  <c r="I423" i="1"/>
  <c r="H423" i="1"/>
  <c r="G423" i="1"/>
  <c r="F423" i="1"/>
  <c r="B417" i="1"/>
  <c r="A417" i="1"/>
  <c r="J416" i="1"/>
  <c r="I416" i="1"/>
  <c r="H416" i="1"/>
  <c r="G416" i="1"/>
  <c r="F416" i="1"/>
  <c r="B410" i="1"/>
  <c r="A410" i="1"/>
  <c r="J409" i="1"/>
  <c r="I409" i="1"/>
  <c r="H409" i="1"/>
  <c r="G409" i="1"/>
  <c r="F409" i="1"/>
  <c r="B405" i="1"/>
  <c r="A405" i="1"/>
  <c r="B396" i="1"/>
  <c r="A396" i="1"/>
  <c r="J395" i="1"/>
  <c r="I395" i="1"/>
  <c r="H395" i="1"/>
  <c r="G395" i="1"/>
  <c r="F395" i="1"/>
  <c r="B392" i="1"/>
  <c r="A392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A308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G101" i="1"/>
  <c r="F101" i="1"/>
  <c r="B98" i="1"/>
  <c r="A98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J13" i="1"/>
  <c r="I13" i="1"/>
  <c r="H13" i="1"/>
  <c r="F13" i="1"/>
  <c r="G299" i="1" l="1"/>
  <c r="I601" i="1"/>
  <c r="J466" i="1"/>
  <c r="J257" i="1"/>
  <c r="H299" i="1"/>
  <c r="I424" i="1"/>
  <c r="I299" i="1"/>
  <c r="H383" i="1"/>
  <c r="G601" i="1"/>
  <c r="H215" i="1"/>
  <c r="H550" i="1"/>
  <c r="F601" i="1"/>
  <c r="F299" i="1"/>
  <c r="J299" i="1"/>
  <c r="H601" i="1"/>
  <c r="J601" i="1"/>
  <c r="I550" i="1"/>
  <c r="G550" i="1"/>
  <c r="J550" i="1"/>
  <c r="F550" i="1"/>
  <c r="G508" i="1"/>
  <c r="H508" i="1"/>
  <c r="I508" i="1"/>
  <c r="J508" i="1"/>
  <c r="F508" i="1"/>
  <c r="I466" i="1"/>
  <c r="G466" i="1"/>
  <c r="H466" i="1"/>
  <c r="F466" i="1"/>
  <c r="G424" i="1"/>
  <c r="H424" i="1"/>
  <c r="J424" i="1"/>
  <c r="F424" i="1"/>
  <c r="I383" i="1"/>
  <c r="G383" i="1"/>
  <c r="J383" i="1"/>
  <c r="F383" i="1"/>
  <c r="G341" i="1"/>
  <c r="H341" i="1"/>
  <c r="I341" i="1"/>
  <c r="J341" i="1"/>
  <c r="F341" i="1"/>
  <c r="H257" i="1"/>
  <c r="I257" i="1"/>
  <c r="G257" i="1"/>
  <c r="F257" i="1"/>
  <c r="I215" i="1"/>
  <c r="G215" i="1"/>
  <c r="J215" i="1"/>
  <c r="F215" i="1"/>
  <c r="G173" i="1"/>
  <c r="H173" i="1"/>
  <c r="I173" i="1"/>
  <c r="J173" i="1"/>
  <c r="F173" i="1"/>
  <c r="I131" i="1"/>
  <c r="G131" i="1"/>
  <c r="H131" i="1"/>
  <c r="J131" i="1"/>
  <c r="F131" i="1"/>
  <c r="H89" i="1"/>
  <c r="I89" i="1"/>
  <c r="G89" i="1"/>
  <c r="J89" i="1"/>
  <c r="F89" i="1"/>
  <c r="H47" i="1"/>
  <c r="I47" i="1"/>
  <c r="G47" i="1"/>
  <c r="J47" i="1"/>
  <c r="F47" i="1"/>
  <c r="I602" i="1" l="1"/>
  <c r="H602" i="1"/>
  <c r="G602" i="1"/>
  <c r="J602" i="1"/>
  <c r="F602" i="1"/>
  <c r="L101" i="1"/>
  <c r="L39" i="1"/>
  <c r="L185" i="1"/>
  <c r="L269" i="1"/>
  <c r="L214" i="1"/>
  <c r="L549" i="1"/>
  <c r="L340" i="1"/>
  <c r="L81" i="1"/>
  <c r="L311" i="1"/>
  <c r="L584" i="1"/>
  <c r="L416" i="1"/>
  <c r="L458" i="1"/>
  <c r="L507" i="1"/>
  <c r="L165" i="1"/>
  <c r="L291" i="1"/>
  <c r="L207" i="1"/>
  <c r="L436" i="1"/>
  <c r="L353" i="1"/>
  <c r="L500" i="1"/>
  <c r="L143" i="1"/>
  <c r="L59" i="1"/>
  <c r="L46" i="1"/>
  <c r="L478" i="1"/>
  <c r="L562" i="1"/>
  <c r="L601" i="1"/>
  <c r="L227" i="1"/>
  <c r="L600" i="1"/>
  <c r="L465" i="1"/>
  <c r="L395" i="1"/>
  <c r="L572" i="1"/>
  <c r="L577" i="1"/>
  <c r="L333" i="1"/>
  <c r="L17" i="1"/>
  <c r="L256" i="1"/>
  <c r="L423" i="1"/>
  <c r="L123" i="1"/>
  <c r="L130" i="1"/>
  <c r="L298" i="1"/>
  <c r="L375" i="1"/>
  <c r="L88" i="1"/>
  <c r="L382" i="1"/>
  <c r="L542" i="1"/>
  <c r="L249" i="1"/>
  <c r="L172" i="1"/>
  <c r="L520" i="1"/>
</calcChain>
</file>

<file path=xl/sharedStrings.xml><?xml version="1.0" encoding="utf-8"?>
<sst xmlns="http://schemas.openxmlformats.org/spreadsheetml/2006/main" count="672" uniqueCount="142">
  <si>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</si>
  <si>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</si>
  <si>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</si>
  <si>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</si>
  <si>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</si>
  <si>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</si>
  <si>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</si>
  <si>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</si>
  <si>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</si>
  <si>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</si>
  <si>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</si>
  <si>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</si>
  <si>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</si>
  <si>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</si>
  <si>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</si>
  <si>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</si>
  <si>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</si>
  <si>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</si>
  <si>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</si>
  <si>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</si>
  <si>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</si>
  <si>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</si>
  <si>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</si>
  <si>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</si>
  <si>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</si>
  <si>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</si>
  <si>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</si>
  <si>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</si>
  <si>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</si>
  <si>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</si>
  <si>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</si>
  <si>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</si>
  <si>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</si>
  <si>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</si>
  <si>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</si>
  <si>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</si>
  <si>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</si>
  <si>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</si>
  <si>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</si>
  <si>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</si>
  <si>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</si>
  <si>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</si>
  <si>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</si>
  <si>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</si>
  <si>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</si>
  <si>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ржано-пшеничный</t>
  </si>
  <si>
    <t>Борщ с капустой и картофелем на мкб со сметаной</t>
  </si>
  <si>
    <t>Хлеб ржан-пшеничный</t>
  </si>
  <si>
    <t>Компот из сухофруктов</t>
  </si>
  <si>
    <t>Чай с сахаром и лимоном</t>
  </si>
  <si>
    <t>Сыр</t>
  </si>
  <si>
    <t>Щи из свежей капусты с картофелем на мкб со сметаной</t>
  </si>
  <si>
    <t>Чай с сахаром и яблоками</t>
  </si>
  <si>
    <t>Рассольник Ленинградский на мкб со сметаной</t>
  </si>
  <si>
    <t>Каша молочная геркулесовая со сливочным маслом</t>
  </si>
  <si>
    <t>Салат картофельный с солеными огурцами</t>
  </si>
  <si>
    <t>Кисель</t>
  </si>
  <si>
    <t>Компот из свежих плодов</t>
  </si>
  <si>
    <t>Пирожок с повидлом</t>
  </si>
  <si>
    <t>Плов из говядины</t>
  </si>
  <si>
    <t>Рагу овощное с говядиной</t>
  </si>
  <si>
    <t>Винегрет овощной</t>
  </si>
  <si>
    <t>Директор</t>
  </si>
  <si>
    <t>Согласовано:</t>
  </si>
  <si>
    <t>МБОУ "Рыбно-Слободская Гимназия№1"</t>
  </si>
  <si>
    <t>Хлеб пшеничный ,хлеб ржан-пшеничный</t>
  </si>
  <si>
    <t>завтрак</t>
  </si>
  <si>
    <t>обед</t>
  </si>
  <si>
    <t xml:space="preserve">Хлеб пшеничный </t>
  </si>
  <si>
    <t>Чай с сахаром и  лимоном</t>
  </si>
  <si>
    <t>Суп  картофельный с клецками  с курицей и  со сметаной</t>
  </si>
  <si>
    <t>сладкое</t>
  </si>
  <si>
    <t>3 блюдо</t>
  </si>
  <si>
    <t>фрукт</t>
  </si>
  <si>
    <t>выпечка</t>
  </si>
  <si>
    <t xml:space="preserve">Салат из моркови </t>
  </si>
  <si>
    <t>Суп картофельный с бобовыми на мкб с гренками из пшеничного хлеба</t>
  </si>
  <si>
    <t>Каша молочная" Дружба" со сливочным маслом</t>
  </si>
  <si>
    <t xml:space="preserve">Чай с сахаром </t>
  </si>
  <si>
    <t>3 Блюдо</t>
  </si>
  <si>
    <t>Суп  с макаронными изделиями  с курицей и  со сметаной</t>
  </si>
  <si>
    <t>Салат из моркови с яблоками</t>
  </si>
  <si>
    <t>Салат из свежих огурцов</t>
  </si>
  <si>
    <t>салат из белокачаной капусты</t>
  </si>
  <si>
    <t xml:space="preserve"> жаркое по-домашнему (из говядины)</t>
  </si>
  <si>
    <t>чай с сахаром и лимоном</t>
  </si>
  <si>
    <t>хлеб пшеничный/ржан-пшеничный</t>
  </si>
  <si>
    <t>Салат из моркови (до 1 марта) /салат из припущенной моркови (после 1 марта)</t>
  </si>
  <si>
    <t>чай с сахаром и яблоками</t>
  </si>
  <si>
    <t>Салат "Витаминный" ( до марта ) /Огурцы свежие порционно с маслом ( после 1 марта )</t>
  </si>
  <si>
    <t>49/71</t>
  </si>
  <si>
    <t>Салат из отварной свеклы</t>
  </si>
  <si>
    <t xml:space="preserve">Суп с макаронными издельями с курицей со сметаной     </t>
  </si>
  <si>
    <t xml:space="preserve"> Компот из сухофруктов</t>
  </si>
  <si>
    <t>кондитерка</t>
  </si>
  <si>
    <t>Кондитерское изделие</t>
  </si>
  <si>
    <t>Огурцы солёные</t>
  </si>
  <si>
    <t xml:space="preserve">кисель </t>
  </si>
  <si>
    <t>Жаркое по -домашнему с птицей</t>
  </si>
  <si>
    <t>Суп картофельный с крупой (пшенный) с курицей и  сметаной</t>
  </si>
  <si>
    <t>Винегрет</t>
  </si>
  <si>
    <t xml:space="preserve">1 блюдо </t>
  </si>
  <si>
    <t xml:space="preserve">2 блюдо </t>
  </si>
  <si>
    <t>Салат картофельный с солёными огурцами</t>
  </si>
  <si>
    <t xml:space="preserve">Салат из белокачаной капусты </t>
  </si>
  <si>
    <t xml:space="preserve">Плов из говядины </t>
  </si>
  <si>
    <t>кисель</t>
  </si>
  <si>
    <t>Салат из свеклы с зелёным горошком</t>
  </si>
  <si>
    <t>Фрукт</t>
  </si>
  <si>
    <t>Огурцы свежие порционо с маслом</t>
  </si>
  <si>
    <t>Жаркое по-домашнему (из говядины)</t>
  </si>
  <si>
    <t xml:space="preserve">Винигрет овощной </t>
  </si>
  <si>
    <t>Салат из моркови</t>
  </si>
  <si>
    <t>Суп картофельный (с крупой) гречневый на мкб со сметаной</t>
  </si>
  <si>
    <t>Мугинов И.И.</t>
  </si>
  <si>
    <t>Макароны отварные со сливочным маслом/Котлета из птицы с соусом</t>
  </si>
  <si>
    <t>Картофельное пюре /Тефтели с соусом с соусом</t>
  </si>
  <si>
    <t>Рис отварной/Рыба, тушёная в томате с овощами</t>
  </si>
  <si>
    <t>каша гречневая рассыпчатая/Птица, тушёная в сметанном соусе</t>
  </si>
  <si>
    <t>рис отварной/котлета из говядины с соусом</t>
  </si>
  <si>
    <t xml:space="preserve">Картофельное пюре/Рыба, запечёная в сметанном соусе </t>
  </si>
  <si>
    <t>Каша пшеничная рассыпчатая/Птица, тушеная в соусе с овощами</t>
  </si>
  <si>
    <t>Сложный гарнир (картофельное пюре, тушёная капуста)/Кнели куриные с соусом</t>
  </si>
  <si>
    <t>312/321/301</t>
  </si>
  <si>
    <t>Макароны отварные со сливочным маслом/Бефстроганов из говядины</t>
  </si>
  <si>
    <t>203/250</t>
  </si>
  <si>
    <t>203/294</t>
  </si>
  <si>
    <t>312/278</t>
  </si>
  <si>
    <t>304/229</t>
  </si>
  <si>
    <t>302/290</t>
  </si>
  <si>
    <t>304/268</t>
  </si>
  <si>
    <t>312/232</t>
  </si>
  <si>
    <t>171/288</t>
  </si>
  <si>
    <t>Пюре гороховое/Котлета из птицы с соусом</t>
  </si>
  <si>
    <t>306/294</t>
  </si>
  <si>
    <t>Каша гречневая рассыпчатая/Птица тушеная в сметанном соусе</t>
  </si>
  <si>
    <t>Рис отварной/Фрикадельки в соусе</t>
  </si>
  <si>
    <t>304/280</t>
  </si>
  <si>
    <t>Картофельное пюре/Тефтели с соусом</t>
  </si>
  <si>
    <t>Каша пшеничная рассыпчатая/Рыба, тушёная в томате с овощами</t>
  </si>
  <si>
    <t>171/229</t>
  </si>
  <si>
    <t>Перемяч с мясом печеный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</si>
</sst>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24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1"/>
    </font>
    <font>
      <sz val="10"/>
      <color rgb="FFFF0000"/>
      <name val="Arial"/>
      <family val="2"/>
      <charset val="204"/>
    </font>
    <font>
      <sz val="11"/>
      <color rgb="FFFF0000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FFFFCC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26"/>
        <bgColor indexed="64"/>
      </patternFill>
    </fill>
  </fills>
  <borders count="5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3">
    <xf numFmtId="0" fontId="0" fillId="0" borderId="0"/>
    <xf numFmtId="0" fontId="16" fillId="0" borderId="0"/>
    <xf numFmtId="0" fontId="18" fillId="0" borderId="0"/>
  </cellStyleXfs>
  <cellXfs count="225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10" fillId="0" borderId="6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0" fillId="0" borderId="16" xfId="0" applyBorder="1"/>
    <xf numFmtId="0" fontId="7" fillId="0" borderId="18" xfId="0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7" fillId="0" borderId="19" xfId="0" applyFont="1" applyBorder="1" applyAlignment="1">
      <alignment horizontal="center" vertical="top" wrapText="1"/>
    </xf>
    <xf numFmtId="0" fontId="7" fillId="0" borderId="21" xfId="0" applyFont="1" applyBorder="1" applyAlignment="1">
      <alignment horizontal="center"/>
    </xf>
    <xf numFmtId="0" fontId="7" fillId="0" borderId="11" xfId="0" applyFont="1" applyBorder="1"/>
    <xf numFmtId="0" fontId="7" fillId="0" borderId="12" xfId="0" applyFont="1" applyBorder="1"/>
    <xf numFmtId="0" fontId="7" fillId="4" borderId="22" xfId="0" applyFont="1" applyFill="1" applyBorder="1" applyAlignment="1">
      <alignment horizontal="center"/>
    </xf>
    <xf numFmtId="0" fontId="7" fillId="4" borderId="3" xfId="0" applyFont="1" applyFill="1" applyBorder="1" applyAlignment="1">
      <alignment horizontal="center"/>
    </xf>
    <xf numFmtId="0" fontId="7" fillId="4" borderId="3" xfId="0" applyFont="1" applyFill="1" applyBorder="1" applyAlignment="1">
      <alignment vertical="top" wrapText="1"/>
    </xf>
    <xf numFmtId="0" fontId="7" fillId="4" borderId="3" xfId="0" applyFont="1" applyFill="1" applyBorder="1" applyAlignment="1">
      <alignment horizontal="center" vertical="top" wrapText="1"/>
    </xf>
    <xf numFmtId="0" fontId="7" fillId="4" borderId="25" xfId="0" applyFont="1" applyFill="1" applyBorder="1" applyAlignment="1">
      <alignment horizontal="center" vertical="top" wrapText="1"/>
    </xf>
    <xf numFmtId="0" fontId="7" fillId="4" borderId="2" xfId="0" applyFont="1" applyFill="1" applyBorder="1" applyAlignment="1">
      <alignment horizontal="center"/>
    </xf>
    <xf numFmtId="0" fontId="7" fillId="4" borderId="21" xfId="0" applyFont="1" applyFill="1" applyBorder="1" applyAlignment="1">
      <alignment horizontal="center"/>
    </xf>
    <xf numFmtId="0" fontId="7" fillId="4" borderId="5" xfId="0" applyFont="1" applyFill="1" applyBorder="1" applyAlignment="1">
      <alignment horizontal="center"/>
    </xf>
    <xf numFmtId="0" fontId="7" fillId="4" borderId="5" xfId="0" applyFont="1" applyFill="1" applyBorder="1" applyAlignment="1">
      <alignment vertical="top" wrapText="1"/>
    </xf>
    <xf numFmtId="0" fontId="7" fillId="4" borderId="5" xfId="0" applyFont="1" applyFill="1" applyBorder="1" applyAlignment="1">
      <alignment horizontal="center" vertical="top" wrapText="1"/>
    </xf>
    <xf numFmtId="0" fontId="7" fillId="4" borderId="26" xfId="0" applyFont="1" applyFill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2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17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9" xfId="0" applyFont="1" applyFill="1" applyBorder="1" applyAlignment="1" applyProtection="1">
      <alignment horizontal="center" vertical="top" wrapText="1"/>
      <protection locked="0"/>
    </xf>
    <xf numFmtId="0" fontId="13" fillId="0" borderId="11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15" fillId="0" borderId="0" xfId="0" applyFont="1" applyAlignment="1">
      <alignment horizontal="center" vertical="top"/>
    </xf>
    <xf numFmtId="0" fontId="17" fillId="5" borderId="27" xfId="2" applyFont="1" applyFill="1" applyBorder="1" applyAlignment="1">
      <alignment vertical="center" wrapText="1"/>
    </xf>
    <xf numFmtId="0" fontId="17" fillId="5" borderId="27" xfId="2" applyFont="1" applyFill="1" applyBorder="1" applyAlignment="1">
      <alignment horizontal="center" vertical="center" wrapText="1"/>
    </xf>
    <xf numFmtId="0" fontId="0" fillId="6" borderId="4" xfId="0" applyFill="1" applyBorder="1" applyAlignment="1" applyProtection="1">
      <alignment wrapText="1"/>
      <protection locked="0"/>
    </xf>
    <xf numFmtId="0" fontId="0" fillId="6" borderId="27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7" fillId="2" borderId="27" xfId="0" applyFont="1" applyFill="1" applyBorder="1" applyAlignment="1" applyProtection="1">
      <alignment vertical="top" wrapText="1"/>
      <protection locked="0"/>
    </xf>
    <xf numFmtId="0" fontId="7" fillId="2" borderId="27" xfId="0" applyFont="1" applyFill="1" applyBorder="1" applyAlignment="1" applyProtection="1">
      <alignment horizontal="center" vertical="top" wrapText="1"/>
      <protection locked="0"/>
    </xf>
    <xf numFmtId="0" fontId="0" fillId="6" borderId="1" xfId="0" applyFill="1" applyBorder="1" applyAlignment="1" applyProtection="1">
      <alignment wrapText="1"/>
      <protection locked="0"/>
    </xf>
    <xf numFmtId="1" fontId="0" fillId="6" borderId="27" xfId="0" applyNumberFormat="1" applyFill="1" applyBorder="1" applyProtection="1">
      <protection locked="0"/>
    </xf>
    <xf numFmtId="1" fontId="0" fillId="6" borderId="1" xfId="0" applyNumberFormat="1" applyFill="1" applyBorder="1" applyProtection="1">
      <protection locked="0"/>
    </xf>
    <xf numFmtId="0" fontId="0" fillId="0" borderId="27" xfId="0" applyBorder="1"/>
    <xf numFmtId="0" fontId="0" fillId="6" borderId="27" xfId="0" applyFill="1" applyBorder="1" applyProtection="1">
      <protection locked="0"/>
    </xf>
    <xf numFmtId="0" fontId="0" fillId="7" borderId="28" xfId="0" applyFill="1" applyBorder="1" applyAlignment="1" applyProtection="1">
      <protection locked="0"/>
    </xf>
    <xf numFmtId="0" fontId="0" fillId="7" borderId="29" xfId="0" applyFill="1" applyBorder="1" applyAlignment="1" applyProtection="1">
      <protection locked="0"/>
    </xf>
    <xf numFmtId="1" fontId="0" fillId="6" borderId="19" xfId="0" applyNumberFormat="1" applyFill="1" applyBorder="1" applyProtection="1">
      <protection locked="0"/>
    </xf>
    <xf numFmtId="1" fontId="0" fillId="6" borderId="30" xfId="0" applyNumberFormat="1" applyFill="1" applyBorder="1" applyProtection="1">
      <protection locked="0"/>
    </xf>
    <xf numFmtId="1" fontId="0" fillId="6" borderId="31" xfId="0" applyNumberFormat="1" applyFill="1" applyBorder="1" applyProtection="1">
      <protection locked="0"/>
    </xf>
    <xf numFmtId="0" fontId="0" fillId="6" borderId="6" xfId="0" applyFill="1" applyBorder="1" applyProtection="1">
      <protection locked="0"/>
    </xf>
    <xf numFmtId="1" fontId="0" fillId="6" borderId="4" xfId="0" applyNumberFormat="1" applyFill="1" applyBorder="1" applyProtection="1">
      <protection locked="0"/>
    </xf>
    <xf numFmtId="1" fontId="0" fillId="6" borderId="32" xfId="0" applyNumberFormat="1" applyFill="1" applyBorder="1" applyProtection="1">
      <protection locked="0"/>
    </xf>
    <xf numFmtId="0" fontId="0" fillId="7" borderId="0" xfId="0" applyFill="1" applyBorder="1" applyAlignment="1" applyProtection="1">
      <protection locked="0"/>
    </xf>
    <xf numFmtId="0" fontId="0" fillId="0" borderId="30" xfId="0" applyBorder="1"/>
    <xf numFmtId="0" fontId="0" fillId="6" borderId="30" xfId="0" applyFill="1" applyBorder="1" applyAlignment="1" applyProtection="1">
      <alignment wrapText="1"/>
      <protection locked="0"/>
    </xf>
    <xf numFmtId="0" fontId="0" fillId="6" borderId="3" xfId="0" applyFill="1" applyBorder="1" applyProtection="1">
      <protection locked="0"/>
    </xf>
    <xf numFmtId="0" fontId="0" fillId="6" borderId="3" xfId="0" applyFill="1" applyBorder="1" applyAlignment="1" applyProtection="1">
      <alignment wrapText="1"/>
      <protection locked="0"/>
    </xf>
    <xf numFmtId="1" fontId="0" fillId="6" borderId="3" xfId="0" applyNumberFormat="1" applyFill="1" applyBorder="1" applyProtection="1">
      <protection locked="0"/>
    </xf>
    <xf numFmtId="1" fontId="0" fillId="6" borderId="25" xfId="0" applyNumberFormat="1" applyFill="1" applyBorder="1" applyProtection="1">
      <protection locked="0"/>
    </xf>
    <xf numFmtId="1" fontId="7" fillId="0" borderId="2" xfId="0" applyNumberFormat="1" applyFont="1" applyBorder="1" applyAlignment="1">
      <alignment horizontal="center" vertical="top" wrapText="1"/>
    </xf>
    <xf numFmtId="0" fontId="0" fillId="6" borderId="4" xfId="0" applyFill="1" applyBorder="1" applyProtection="1">
      <protection locked="0"/>
    </xf>
    <xf numFmtId="1" fontId="0" fillId="6" borderId="33" xfId="0" applyNumberFormat="1" applyFill="1" applyBorder="1" applyProtection="1">
      <protection locked="0"/>
    </xf>
    <xf numFmtId="0" fontId="0" fillId="7" borderId="34" xfId="0" applyFill="1" applyBorder="1" applyAlignment="1" applyProtection="1">
      <protection locked="0"/>
    </xf>
    <xf numFmtId="0" fontId="0" fillId="6" borderId="35" xfId="0" applyFill="1" applyBorder="1" applyAlignment="1" applyProtection="1">
      <alignment wrapText="1"/>
      <protection locked="0"/>
    </xf>
    <xf numFmtId="1" fontId="0" fillId="6" borderId="36" xfId="0" applyNumberFormat="1" applyFill="1" applyBorder="1" applyProtection="1">
      <protection locked="0"/>
    </xf>
    <xf numFmtId="0" fontId="0" fillId="6" borderId="37" xfId="0" applyFill="1" applyBorder="1" applyAlignment="1" applyProtection="1">
      <alignment wrapText="1"/>
      <protection locked="0"/>
    </xf>
    <xf numFmtId="1" fontId="0" fillId="6" borderId="37" xfId="0" applyNumberFormat="1" applyFill="1" applyBorder="1" applyProtection="1">
      <protection locked="0"/>
    </xf>
    <xf numFmtId="1" fontId="0" fillId="6" borderId="38" xfId="0" applyNumberFormat="1" applyFill="1" applyBorder="1" applyProtection="1">
      <protection locked="0"/>
    </xf>
    <xf numFmtId="1" fontId="0" fillId="6" borderId="39" xfId="0" applyNumberFormat="1" applyFill="1" applyBorder="1" applyProtection="1">
      <protection locked="0"/>
    </xf>
    <xf numFmtId="1" fontId="0" fillId="6" borderId="40" xfId="0" applyNumberFormat="1" applyFill="1" applyBorder="1" applyProtection="1">
      <protection locked="0"/>
    </xf>
    <xf numFmtId="1" fontId="0" fillId="6" borderId="41" xfId="0" applyNumberFormat="1" applyFill="1" applyBorder="1" applyProtection="1">
      <protection locked="0"/>
    </xf>
    <xf numFmtId="0" fontId="0" fillId="7" borderId="42" xfId="0" applyFill="1" applyBorder="1" applyAlignment="1" applyProtection="1">
      <protection locked="0"/>
    </xf>
    <xf numFmtId="0" fontId="0" fillId="6" borderId="41" xfId="0" applyFill="1" applyBorder="1" applyProtection="1">
      <protection locked="0"/>
    </xf>
    <xf numFmtId="0" fontId="0" fillId="0" borderId="43" xfId="0" applyBorder="1"/>
    <xf numFmtId="0" fontId="0" fillId="0" borderId="41" xfId="0" applyBorder="1"/>
    <xf numFmtId="0" fontId="0" fillId="6" borderId="44" xfId="0" applyFill="1" applyBorder="1" applyProtection="1">
      <protection locked="0"/>
    </xf>
    <xf numFmtId="0" fontId="0" fillId="6" borderId="43" xfId="0" applyFill="1" applyBorder="1" applyAlignment="1" applyProtection="1">
      <alignment wrapText="1"/>
      <protection locked="0"/>
    </xf>
    <xf numFmtId="1" fontId="0" fillId="6" borderId="43" xfId="0" applyNumberFormat="1" applyFill="1" applyBorder="1" applyProtection="1">
      <protection locked="0"/>
    </xf>
    <xf numFmtId="0" fontId="0" fillId="6" borderId="41" xfId="0" applyFill="1" applyBorder="1" applyAlignment="1" applyProtection="1">
      <alignment wrapText="1"/>
      <protection locked="0"/>
    </xf>
    <xf numFmtId="2" fontId="0" fillId="6" borderId="43" xfId="0" applyNumberFormat="1" applyFill="1" applyBorder="1" applyProtection="1">
      <protection locked="0"/>
    </xf>
    <xf numFmtId="2" fontId="0" fillId="6" borderId="33" xfId="0" applyNumberFormat="1" applyFill="1" applyBorder="1" applyProtection="1">
      <protection locked="0"/>
    </xf>
    <xf numFmtId="164" fontId="0" fillId="6" borderId="43" xfId="0" applyNumberFormat="1" applyFill="1" applyBorder="1" applyProtection="1">
      <protection locked="0"/>
    </xf>
    <xf numFmtId="164" fontId="0" fillId="6" borderId="33" xfId="0" applyNumberFormat="1" applyFill="1" applyBorder="1" applyProtection="1">
      <protection locked="0"/>
    </xf>
    <xf numFmtId="0" fontId="0" fillId="7" borderId="46" xfId="0" applyFill="1" applyBorder="1" applyAlignment="1" applyProtection="1">
      <protection locked="0"/>
    </xf>
    <xf numFmtId="0" fontId="0" fillId="6" borderId="47" xfId="0" applyFill="1" applyBorder="1" applyProtection="1">
      <protection locked="0"/>
    </xf>
    <xf numFmtId="0" fontId="0" fillId="6" borderId="48" xfId="0" applyFill="1" applyBorder="1" applyProtection="1">
      <protection locked="0"/>
    </xf>
    <xf numFmtId="0" fontId="0" fillId="7" borderId="45" xfId="0" applyFill="1" applyBorder="1" applyAlignment="1" applyProtection="1">
      <alignment horizontal="right"/>
      <protection locked="0"/>
    </xf>
    <xf numFmtId="0" fontId="0" fillId="7" borderId="46" xfId="0" applyFill="1" applyBorder="1" applyAlignment="1" applyProtection="1">
      <alignment horizontal="right"/>
      <protection locked="0"/>
    </xf>
    <xf numFmtId="0" fontId="0" fillId="0" borderId="47" xfId="0" applyBorder="1"/>
    <xf numFmtId="0" fontId="0" fillId="6" borderId="47" xfId="0" applyFill="1" applyBorder="1" applyAlignment="1" applyProtection="1">
      <alignment wrapText="1"/>
      <protection locked="0"/>
    </xf>
    <xf numFmtId="1" fontId="0" fillId="6" borderId="47" xfId="0" applyNumberFormat="1" applyFill="1" applyBorder="1" applyProtection="1">
      <protection locked="0"/>
    </xf>
    <xf numFmtId="0" fontId="0" fillId="6" borderId="49" xfId="0" applyFill="1" applyBorder="1" applyAlignment="1" applyProtection="1">
      <alignment wrapText="1"/>
      <protection locked="0"/>
    </xf>
    <xf numFmtId="1" fontId="0" fillId="6" borderId="50" xfId="0" applyNumberFormat="1" applyFill="1" applyBorder="1" applyProtection="1">
      <protection locked="0"/>
    </xf>
    <xf numFmtId="164" fontId="0" fillId="6" borderId="47" xfId="0" applyNumberFormat="1" applyFill="1" applyBorder="1" applyProtection="1">
      <protection locked="0"/>
    </xf>
    <xf numFmtId="2" fontId="0" fillId="6" borderId="51" xfId="0" applyNumberFormat="1" applyFill="1" applyBorder="1" applyProtection="1">
      <protection locked="0"/>
    </xf>
    <xf numFmtId="164" fontId="0" fillId="6" borderId="51" xfId="0" applyNumberFormat="1" applyFill="1" applyBorder="1" applyProtection="1">
      <protection locked="0"/>
    </xf>
    <xf numFmtId="1" fontId="0" fillId="6" borderId="51" xfId="0" applyNumberFormat="1" applyFill="1" applyBorder="1" applyProtection="1">
      <protection locked="0"/>
    </xf>
    <xf numFmtId="164" fontId="0" fillId="6" borderId="37" xfId="0" applyNumberFormat="1" applyFill="1" applyBorder="1" applyProtection="1">
      <protection locked="0"/>
    </xf>
    <xf numFmtId="164" fontId="0" fillId="6" borderId="40" xfId="0" applyNumberFormat="1" applyFill="1" applyBorder="1" applyProtection="1">
      <protection locked="0"/>
    </xf>
    <xf numFmtId="1" fontId="0" fillId="6" borderId="52" xfId="0" applyNumberFormat="1" applyFill="1" applyBorder="1" applyProtection="1">
      <protection locked="0"/>
    </xf>
    <xf numFmtId="2" fontId="0" fillId="6" borderId="47" xfId="0" applyNumberFormat="1" applyFill="1" applyBorder="1" applyProtection="1">
      <protection locked="0"/>
    </xf>
    <xf numFmtId="164" fontId="0" fillId="6" borderId="50" xfId="0" applyNumberFormat="1" applyFill="1" applyBorder="1" applyProtection="1">
      <protection locked="0"/>
    </xf>
    <xf numFmtId="164" fontId="0" fillId="6" borderId="52" xfId="0" applyNumberFormat="1" applyFill="1" applyBorder="1" applyProtection="1">
      <protection locked="0"/>
    </xf>
    <xf numFmtId="164" fontId="0" fillId="6" borderId="41" xfId="0" applyNumberFormat="1" applyFill="1" applyBorder="1" applyProtection="1">
      <protection locked="0"/>
    </xf>
    <xf numFmtId="0" fontId="0" fillId="7" borderId="53" xfId="0" applyFill="1" applyBorder="1" applyAlignment="1" applyProtection="1">
      <protection locked="0"/>
    </xf>
    <xf numFmtId="0" fontId="0" fillId="6" borderId="28" xfId="0" applyFill="1" applyBorder="1" applyAlignment="1" applyProtection="1">
      <protection locked="0"/>
    </xf>
    <xf numFmtId="0" fontId="0" fillId="6" borderId="29" xfId="0" applyFill="1" applyBorder="1" applyAlignment="1" applyProtection="1">
      <protection locked="0"/>
    </xf>
    <xf numFmtId="0" fontId="0" fillId="7" borderId="42" xfId="0" applyFill="1" applyBorder="1" applyAlignment="1" applyProtection="1">
      <alignment horizontal="right"/>
      <protection locked="0"/>
    </xf>
    <xf numFmtId="0" fontId="0" fillId="7" borderId="28" xfId="0" applyFill="1" applyBorder="1" applyAlignment="1" applyProtection="1">
      <alignment horizontal="right"/>
      <protection locked="0"/>
    </xf>
    <xf numFmtId="0" fontId="0" fillId="6" borderId="41" xfId="0" applyFill="1" applyBorder="1" applyAlignment="1" applyProtection="1">
      <alignment horizontal="right"/>
      <protection locked="0"/>
    </xf>
    <xf numFmtId="1" fontId="0" fillId="6" borderId="48" xfId="0" applyNumberFormat="1" applyFill="1" applyBorder="1" applyProtection="1">
      <protection locked="0"/>
    </xf>
    <xf numFmtId="0" fontId="0" fillId="6" borderId="30" xfId="0" applyFill="1" applyBorder="1" applyAlignment="1" applyProtection="1">
      <alignment horizontal="right"/>
      <protection locked="0"/>
    </xf>
    <xf numFmtId="0" fontId="0" fillId="6" borderId="43" xfId="0" applyFill="1" applyBorder="1" applyProtection="1">
      <protection locked="0"/>
    </xf>
    <xf numFmtId="0" fontId="0" fillId="7" borderId="53" xfId="0" applyFill="1" applyBorder="1" applyAlignment="1" applyProtection="1">
      <alignment horizontal="right"/>
      <protection locked="0"/>
    </xf>
    <xf numFmtId="0" fontId="0" fillId="7" borderId="55" xfId="0" applyFill="1" applyBorder="1" applyAlignment="1" applyProtection="1">
      <protection locked="0"/>
    </xf>
    <xf numFmtId="0" fontId="5" fillId="6" borderId="30" xfId="0" applyFont="1" applyFill="1" applyBorder="1" applyAlignment="1" applyProtection="1">
      <alignment wrapText="1"/>
      <protection locked="0"/>
    </xf>
    <xf numFmtId="0" fontId="5" fillId="6" borderId="47" xfId="0" applyFont="1" applyFill="1" applyBorder="1" applyAlignment="1" applyProtection="1">
      <alignment wrapText="1"/>
      <protection locked="0"/>
    </xf>
    <xf numFmtId="0" fontId="5" fillId="6" borderId="43" xfId="0" applyFont="1" applyFill="1" applyBorder="1" applyAlignment="1" applyProtection="1">
      <alignment wrapText="1"/>
      <protection locked="0"/>
    </xf>
    <xf numFmtId="0" fontId="19" fillId="0" borderId="21" xfId="0" applyFont="1" applyBorder="1" applyAlignment="1">
      <alignment horizontal="center"/>
    </xf>
    <xf numFmtId="0" fontId="19" fillId="0" borderId="18" xfId="0" applyFont="1" applyBorder="1" applyAlignment="1">
      <alignment horizontal="center"/>
    </xf>
    <xf numFmtId="0" fontId="19" fillId="0" borderId="20" xfId="0" applyFont="1" applyBorder="1" applyAlignment="1">
      <alignment horizontal="center"/>
    </xf>
    <xf numFmtId="0" fontId="5" fillId="6" borderId="27" xfId="0" applyFont="1" applyFill="1" applyBorder="1" applyAlignment="1" applyProtection="1">
      <alignment wrapText="1"/>
      <protection locked="0"/>
    </xf>
    <xf numFmtId="0" fontId="5" fillId="6" borderId="4" xfId="0" applyFont="1" applyFill="1" applyBorder="1" applyProtection="1">
      <protection locked="0"/>
    </xf>
    <xf numFmtId="0" fontId="20" fillId="6" borderId="3" xfId="0" applyFont="1" applyFill="1" applyBorder="1" applyProtection="1">
      <protection locked="0"/>
    </xf>
    <xf numFmtId="0" fontId="19" fillId="0" borderId="5" xfId="0" applyFont="1" applyBorder="1" applyAlignment="1">
      <alignment horizontal="center"/>
    </xf>
    <xf numFmtId="0" fontId="4" fillId="6" borderId="4" xfId="0" applyFont="1" applyFill="1" applyBorder="1" applyAlignment="1" applyProtection="1">
      <alignment wrapText="1"/>
      <protection locked="0"/>
    </xf>
    <xf numFmtId="0" fontId="4" fillId="6" borderId="37" xfId="0" applyFont="1" applyFill="1" applyBorder="1" applyAlignment="1" applyProtection="1">
      <alignment wrapText="1"/>
      <protection locked="0"/>
    </xf>
    <xf numFmtId="0" fontId="4" fillId="6" borderId="43" xfId="0" applyFont="1" applyFill="1" applyBorder="1" applyAlignment="1" applyProtection="1">
      <alignment wrapText="1"/>
      <protection locked="0"/>
    </xf>
    <xf numFmtId="0" fontId="4" fillId="6" borderId="47" xfId="0" applyFont="1" applyFill="1" applyBorder="1" applyAlignment="1" applyProtection="1">
      <alignment wrapText="1"/>
      <protection locked="0"/>
    </xf>
    <xf numFmtId="0" fontId="4" fillId="6" borderId="47" xfId="0" applyFont="1" applyFill="1" applyBorder="1" applyProtection="1">
      <protection locked="0"/>
    </xf>
    <xf numFmtId="0" fontId="4" fillId="0" borderId="2" xfId="0" applyFont="1" applyBorder="1"/>
    <xf numFmtId="0" fontId="21" fillId="2" borderId="2" xfId="0" applyFont="1" applyFill="1" applyBorder="1" applyAlignment="1" applyProtection="1">
      <alignment vertical="top" wrapText="1"/>
      <protection locked="0"/>
    </xf>
    <xf numFmtId="0" fontId="4" fillId="6" borderId="30" xfId="0" applyFont="1" applyFill="1" applyBorder="1" applyAlignment="1" applyProtection="1">
      <alignment wrapText="1"/>
      <protection locked="0"/>
    </xf>
    <xf numFmtId="0" fontId="4" fillId="0" borderId="41" xfId="0" applyFont="1" applyBorder="1"/>
    <xf numFmtId="0" fontId="4" fillId="6" borderId="41" xfId="0" applyFont="1" applyFill="1" applyBorder="1" applyAlignment="1" applyProtection="1">
      <alignment wrapText="1"/>
      <protection locked="0"/>
    </xf>
    <xf numFmtId="1" fontId="4" fillId="6" borderId="41" xfId="0" applyNumberFormat="1" applyFont="1" applyFill="1" applyBorder="1" applyProtection="1">
      <protection locked="0"/>
    </xf>
    <xf numFmtId="0" fontId="4" fillId="6" borderId="41" xfId="0" applyFont="1" applyFill="1" applyBorder="1" applyProtection="1">
      <protection locked="0"/>
    </xf>
    <xf numFmtId="0" fontId="4" fillId="6" borderId="43" xfId="0" applyFont="1" applyFill="1" applyBorder="1" applyProtection="1">
      <protection locked="0"/>
    </xf>
    <xf numFmtId="1" fontId="4" fillId="6" borderId="43" xfId="0" applyNumberFormat="1" applyFont="1" applyFill="1" applyBorder="1" applyProtection="1">
      <protection locked="0"/>
    </xf>
    <xf numFmtId="2" fontId="7" fillId="0" borderId="2" xfId="0" applyNumberFormat="1" applyFont="1" applyBorder="1" applyAlignment="1">
      <alignment horizontal="center" vertical="top" wrapText="1"/>
    </xf>
    <xf numFmtId="165" fontId="7" fillId="0" borderId="2" xfId="0" applyNumberFormat="1" applyFont="1" applyBorder="1" applyAlignment="1">
      <alignment horizontal="center" vertical="top" wrapText="1"/>
    </xf>
    <xf numFmtId="0" fontId="3" fillId="0" borderId="47" xfId="0" applyFont="1" applyBorder="1"/>
    <xf numFmtId="0" fontId="3" fillId="0" borderId="41" xfId="0" applyFont="1" applyBorder="1"/>
    <xf numFmtId="0" fontId="3" fillId="6" borderId="41" xfId="0" applyFont="1" applyFill="1" applyBorder="1" applyProtection="1">
      <protection locked="0"/>
    </xf>
    <xf numFmtId="0" fontId="2" fillId="6" borderId="30" xfId="0" applyFont="1" applyFill="1" applyBorder="1" applyAlignment="1" applyProtection="1">
      <alignment wrapText="1"/>
      <protection locked="0"/>
    </xf>
    <xf numFmtId="0" fontId="2" fillId="6" borderId="27" xfId="0" applyFont="1" applyFill="1" applyBorder="1" applyAlignment="1" applyProtection="1">
      <alignment wrapText="1"/>
      <protection locked="0"/>
    </xf>
    <xf numFmtId="1" fontId="20" fillId="6" borderId="27" xfId="0" applyNumberFormat="1" applyFont="1" applyFill="1" applyBorder="1" applyProtection="1">
      <protection locked="0"/>
    </xf>
    <xf numFmtId="1" fontId="20" fillId="6" borderId="19" xfId="0" applyNumberFormat="1" applyFont="1" applyFill="1" applyBorder="1" applyProtection="1">
      <protection locked="0"/>
    </xf>
    <xf numFmtId="0" fontId="20" fillId="6" borderId="27" xfId="0" applyFont="1" applyFill="1" applyBorder="1" applyProtection="1">
      <protection locked="0"/>
    </xf>
    <xf numFmtId="0" fontId="22" fillId="0" borderId="14" xfId="0" applyFont="1" applyBorder="1" applyAlignment="1">
      <alignment horizontal="center"/>
    </xf>
    <xf numFmtId="0" fontId="22" fillId="0" borderId="18" xfId="0" applyFont="1" applyBorder="1" applyAlignment="1">
      <alignment horizontal="center"/>
    </xf>
    <xf numFmtId="0" fontId="22" fillId="0" borderId="20" xfId="0" applyFont="1" applyBorder="1" applyAlignment="1">
      <alignment horizontal="center"/>
    </xf>
    <xf numFmtId="0" fontId="22" fillId="0" borderId="21" xfId="0" applyFont="1" applyBorder="1" applyAlignment="1">
      <alignment horizontal="center"/>
    </xf>
    <xf numFmtId="1" fontId="23" fillId="6" borderId="41" xfId="0" applyNumberFormat="1" applyFont="1" applyFill="1" applyBorder="1" applyProtection="1">
      <protection locked="0"/>
    </xf>
    <xf numFmtId="1" fontId="20" fillId="6" borderId="41" xfId="0" applyNumberFormat="1" applyFont="1" applyFill="1" applyBorder="1" applyProtection="1">
      <protection locked="0"/>
    </xf>
    <xf numFmtId="0" fontId="20" fillId="6" borderId="41" xfId="0" applyFont="1" applyFill="1" applyBorder="1" applyProtection="1">
      <protection locked="0"/>
    </xf>
    <xf numFmtId="0" fontId="22" fillId="0" borderId="5" xfId="0" applyFont="1" applyBorder="1" applyAlignment="1">
      <alignment horizontal="center"/>
    </xf>
    <xf numFmtId="0" fontId="2" fillId="6" borderId="43" xfId="0" applyFont="1" applyFill="1" applyBorder="1" applyAlignment="1" applyProtection="1">
      <alignment wrapText="1"/>
      <protection locked="0"/>
    </xf>
    <xf numFmtId="1" fontId="20" fillId="6" borderId="43" xfId="0" applyNumberFormat="1" applyFont="1" applyFill="1" applyBorder="1" applyProtection="1">
      <protection locked="0"/>
    </xf>
    <xf numFmtId="165" fontId="20" fillId="6" borderId="43" xfId="0" applyNumberFormat="1" applyFont="1" applyFill="1" applyBorder="1" applyProtection="1">
      <protection locked="0"/>
    </xf>
    <xf numFmtId="165" fontId="20" fillId="6" borderId="33" xfId="0" applyNumberFormat="1" applyFont="1" applyFill="1" applyBorder="1" applyProtection="1">
      <protection locked="0"/>
    </xf>
    <xf numFmtId="165" fontId="20" fillId="7" borderId="45" xfId="0" applyNumberFormat="1" applyFont="1" applyFill="1" applyBorder="1" applyAlignment="1" applyProtection="1">
      <alignment horizontal="right"/>
      <protection locked="0"/>
    </xf>
    <xf numFmtId="1" fontId="23" fillId="6" borderId="47" xfId="0" applyNumberFormat="1" applyFont="1" applyFill="1" applyBorder="1" applyProtection="1">
      <protection locked="0"/>
    </xf>
    <xf numFmtId="1" fontId="20" fillId="6" borderId="47" xfId="0" applyNumberFormat="1" applyFont="1" applyFill="1" applyBorder="1" applyProtection="1">
      <protection locked="0"/>
    </xf>
    <xf numFmtId="0" fontId="2" fillId="6" borderId="47" xfId="0" applyFont="1" applyFill="1" applyBorder="1" applyAlignment="1" applyProtection="1">
      <alignment wrapText="1"/>
      <protection locked="0"/>
    </xf>
    <xf numFmtId="2" fontId="20" fillId="6" borderId="47" xfId="0" applyNumberFormat="1" applyFont="1" applyFill="1" applyBorder="1" applyProtection="1">
      <protection locked="0"/>
    </xf>
    <xf numFmtId="2" fontId="20" fillId="6" borderId="51" xfId="0" applyNumberFormat="1" applyFont="1" applyFill="1" applyBorder="1" applyProtection="1">
      <protection locked="0"/>
    </xf>
    <xf numFmtId="2" fontId="20" fillId="6" borderId="30" xfId="0" applyNumberFormat="1" applyFont="1" applyFill="1" applyBorder="1" applyProtection="1">
      <protection locked="0"/>
    </xf>
    <xf numFmtId="2" fontId="20" fillId="6" borderId="31" xfId="0" applyNumberFormat="1" applyFont="1" applyFill="1" applyBorder="1" applyProtection="1">
      <protection locked="0"/>
    </xf>
    <xf numFmtId="2" fontId="20" fillId="6" borderId="41" xfId="0" applyNumberFormat="1" applyFont="1" applyFill="1" applyBorder="1" applyProtection="1">
      <protection locked="0"/>
    </xf>
    <xf numFmtId="0" fontId="23" fillId="6" borderId="41" xfId="0" applyFont="1" applyFill="1" applyBorder="1" applyAlignment="1" applyProtection="1">
      <alignment wrapText="1"/>
      <protection locked="0"/>
    </xf>
    <xf numFmtId="2" fontId="23" fillId="6" borderId="41" xfId="0" applyNumberFormat="1" applyFont="1" applyFill="1" applyBorder="1" applyProtection="1">
      <protection locked="0"/>
    </xf>
    <xf numFmtId="2" fontId="23" fillId="6" borderId="51" xfId="0" applyNumberFormat="1" applyFont="1" applyFill="1" applyBorder="1" applyProtection="1">
      <protection locked="0"/>
    </xf>
    <xf numFmtId="2" fontId="23" fillId="7" borderId="28" xfId="0" applyNumberFormat="1" applyFont="1" applyFill="1" applyBorder="1" applyAlignment="1" applyProtection="1">
      <protection locked="0"/>
    </xf>
    <xf numFmtId="0" fontId="2" fillId="6" borderId="41" xfId="0" applyFont="1" applyFill="1" applyBorder="1" applyAlignment="1" applyProtection="1">
      <alignment wrapText="1"/>
      <protection locked="0"/>
    </xf>
    <xf numFmtId="2" fontId="20" fillId="6" borderId="28" xfId="0" applyNumberFormat="1" applyFont="1" applyFill="1" applyBorder="1" applyAlignment="1" applyProtection="1">
      <protection locked="0"/>
    </xf>
    <xf numFmtId="0" fontId="20" fillId="6" borderId="48" xfId="0" applyFont="1" applyFill="1" applyBorder="1" applyAlignment="1" applyProtection="1">
      <alignment horizontal="right"/>
      <protection locked="0"/>
    </xf>
    <xf numFmtId="0" fontId="2" fillId="6" borderId="48" xfId="0" applyFont="1" applyFill="1" applyBorder="1" applyAlignment="1" applyProtection="1">
      <alignment wrapText="1"/>
      <protection locked="0"/>
    </xf>
    <xf numFmtId="2" fontId="20" fillId="6" borderId="48" xfId="0" applyNumberFormat="1" applyFont="1" applyFill="1" applyBorder="1" applyProtection="1">
      <protection locked="0"/>
    </xf>
    <xf numFmtId="2" fontId="20" fillId="6" borderId="54" xfId="0" applyNumberFormat="1" applyFont="1" applyFill="1" applyBorder="1" applyProtection="1">
      <protection locked="0"/>
    </xf>
    <xf numFmtId="0" fontId="2" fillId="6" borderId="30" xfId="0" applyFont="1" applyFill="1" applyBorder="1" applyAlignment="1" applyProtection="1">
      <alignment horizontal="right"/>
      <protection locked="0"/>
    </xf>
    <xf numFmtId="0" fontId="2" fillId="6" borderId="27" xfId="0" applyFont="1" applyFill="1" applyBorder="1" applyAlignment="1" applyProtection="1">
      <alignment horizontal="right"/>
      <protection locked="0"/>
    </xf>
    <xf numFmtId="0" fontId="2" fillId="7" borderId="28" xfId="0" applyFont="1" applyFill="1" applyBorder="1" applyAlignment="1" applyProtection="1">
      <alignment horizontal="right"/>
      <protection locked="0"/>
    </xf>
    <xf numFmtId="0" fontId="2" fillId="7" borderId="45" xfId="0" applyFont="1" applyFill="1" applyBorder="1" applyAlignment="1" applyProtection="1">
      <alignment horizontal="right"/>
      <protection locked="0"/>
    </xf>
    <xf numFmtId="0" fontId="4" fillId="7" borderId="42" xfId="0" applyFont="1" applyFill="1" applyBorder="1" applyAlignment="1" applyProtection="1">
      <alignment horizontal="right"/>
      <protection locked="0"/>
    </xf>
    <xf numFmtId="0" fontId="7" fillId="2" borderId="2" xfId="0" applyFont="1" applyFill="1" applyBorder="1" applyAlignment="1" applyProtection="1">
      <alignment horizontal="right" wrapText="1"/>
      <protection locked="0"/>
    </xf>
    <xf numFmtId="1" fontId="2" fillId="6" borderId="41" xfId="0" applyNumberFormat="1" applyFont="1" applyFill="1" applyBorder="1" applyProtection="1">
      <protection locked="0"/>
    </xf>
    <xf numFmtId="0" fontId="2" fillId="6" borderId="41" xfId="0" applyFont="1" applyFill="1" applyBorder="1" applyAlignment="1" applyProtection="1">
      <alignment horizontal="right"/>
      <protection locked="0"/>
    </xf>
    <xf numFmtId="0" fontId="1" fillId="6" borderId="41" xfId="0" applyFont="1" applyFill="1" applyBorder="1" applyAlignment="1" applyProtection="1">
      <alignment wrapText="1"/>
      <protection locked="0"/>
    </xf>
    <xf numFmtId="0" fontId="1" fillId="7" borderId="28" xfId="0" applyFont="1" applyFill="1" applyBorder="1" applyAlignment="1" applyProtection="1">
      <alignment horizontal="right"/>
      <protection locked="0"/>
    </xf>
    <xf numFmtId="0" fontId="11" fillId="4" borderId="7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4" borderId="23" xfId="0" applyFont="1" applyFill="1" applyBorder="1" applyAlignment="1">
      <alignment horizontal="center" vertical="center" wrapText="1"/>
    </xf>
    <xf numFmtId="0" fontId="6" fillId="4" borderId="24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  <xf numFmtId="0" fontId="21" fillId="2" borderId="2" xfId="0" applyFont="1" applyFill="1" applyBorder="1" applyAlignment="1" applyProtection="1">
      <alignment horizontal="left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02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263" sqref="E263"/>
    </sheetView>
  </sheetViews>
  <sheetFormatPr defaultColWidth="8.8554687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2.7109375" style="2" bestFit="1" customWidth="1"/>
    <col min="7" max="7" width="10" style="2" customWidth="1"/>
    <col min="8" max="8" width="7.5703125" style="2" customWidth="1"/>
    <col min="9" max="9" width="6.85546875" style="2" customWidth="1"/>
    <col min="10" max="10" width="9.42578125" style="2" customWidth="1"/>
    <col min="11" max="11" width="12.140625" style="2" customWidth="1"/>
    <col min="12" max="16384" width="8.85546875" style="2"/>
  </cols>
  <sheetData>
    <row r="1" spans="1:12" ht="15" x14ac:dyDescent="0.25">
      <c r="A1" s="1" t="s">
        <v>7</v>
      </c>
      <c r="C1" s="221" t="s">
        <v>64</v>
      </c>
      <c r="D1" s="222"/>
      <c r="E1" s="222"/>
      <c r="F1" s="13" t="s">
        <v>63</v>
      </c>
      <c r="G1" s="2" t="s">
        <v>16</v>
      </c>
      <c r="H1" s="223" t="s">
        <v>62</v>
      </c>
      <c r="I1" s="223"/>
      <c r="J1" s="223"/>
      <c r="K1" s="223"/>
    </row>
    <row r="2" spans="1:12" ht="18" x14ac:dyDescent="0.2">
      <c r="A2" s="43" t="s">
        <v>6</v>
      </c>
      <c r="C2" s="2"/>
      <c r="G2" s="2" t="s">
        <v>17</v>
      </c>
      <c r="H2" s="224" t="s">
        <v>114</v>
      </c>
      <c r="I2" s="223"/>
      <c r="J2" s="223"/>
      <c r="K2" s="223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18</v>
      </c>
      <c r="H3" s="55">
        <v>9</v>
      </c>
      <c r="I3" s="55">
        <v>1</v>
      </c>
      <c r="J3" s="56">
        <v>2025</v>
      </c>
      <c r="K3" s="1"/>
    </row>
    <row r="4" spans="1:12" x14ac:dyDescent="0.2">
      <c r="C4" s="2"/>
      <c r="D4" s="4"/>
      <c r="H4" s="57" t="s">
        <v>41</v>
      </c>
      <c r="I4" s="57" t="s">
        <v>42</v>
      </c>
      <c r="J4" s="57" t="s">
        <v>43</v>
      </c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39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40</v>
      </c>
    </row>
    <row r="6" spans="1:12" ht="30" x14ac:dyDescent="0.25">
      <c r="A6" s="175">
        <v>1</v>
      </c>
      <c r="B6" s="23">
        <v>1</v>
      </c>
      <c r="C6" s="24" t="s">
        <v>19</v>
      </c>
      <c r="D6" s="79" t="s">
        <v>20</v>
      </c>
      <c r="E6" s="170" t="s">
        <v>115</v>
      </c>
      <c r="F6" s="73">
        <v>250</v>
      </c>
      <c r="G6" s="73">
        <f>5.47+9.9</f>
        <v>15.370000000000001</v>
      </c>
      <c r="H6" s="73">
        <f>6.37+12.11</f>
        <v>18.48</v>
      </c>
      <c r="I6" s="74">
        <f>34.34+6.58</f>
        <v>40.92</v>
      </c>
      <c r="J6" s="73">
        <f>216.57+174.91</f>
        <v>391.48</v>
      </c>
      <c r="K6" s="206" t="s">
        <v>126</v>
      </c>
      <c r="L6" s="48"/>
    </row>
    <row r="7" spans="1:12" ht="15" x14ac:dyDescent="0.25">
      <c r="A7" s="176"/>
      <c r="B7" s="16"/>
      <c r="C7" s="11"/>
      <c r="D7" s="68" t="s">
        <v>21</v>
      </c>
      <c r="E7" s="61" t="s">
        <v>44</v>
      </c>
      <c r="F7" s="66">
        <v>200</v>
      </c>
      <c r="G7" s="66">
        <v>0.2</v>
      </c>
      <c r="H7" s="66">
        <v>0.05</v>
      </c>
      <c r="I7" s="72">
        <v>10</v>
      </c>
      <c r="J7" s="66">
        <v>41.3</v>
      </c>
      <c r="K7" s="69">
        <v>376</v>
      </c>
      <c r="L7" s="51"/>
    </row>
    <row r="8" spans="1:12" ht="15" x14ac:dyDescent="0.25">
      <c r="A8" s="176"/>
      <c r="B8" s="16"/>
      <c r="C8" s="11"/>
      <c r="D8" s="68" t="s">
        <v>22</v>
      </c>
      <c r="E8" s="61" t="s">
        <v>65</v>
      </c>
      <c r="F8" s="66">
        <v>50</v>
      </c>
      <c r="G8" s="66">
        <f>2.6+1.32</f>
        <v>3.92</v>
      </c>
      <c r="H8" s="66">
        <f>0.81+0.22</f>
        <v>1.03</v>
      </c>
      <c r="I8" s="72">
        <f>14.4+8.2</f>
        <v>22.6</v>
      </c>
      <c r="J8" s="66">
        <f>74.73+40.06</f>
        <v>114.79</v>
      </c>
      <c r="K8" s="69"/>
      <c r="L8" s="51"/>
    </row>
    <row r="9" spans="1:12" ht="15" x14ac:dyDescent="0.25">
      <c r="A9" s="176"/>
      <c r="B9" s="16"/>
      <c r="C9" s="11"/>
      <c r="D9" s="69" t="s">
        <v>26</v>
      </c>
      <c r="E9" s="147" t="s">
        <v>81</v>
      </c>
      <c r="F9" s="66">
        <v>60</v>
      </c>
      <c r="G9" s="66">
        <v>0.59399999999999997</v>
      </c>
      <c r="H9" s="66">
        <v>1.1000000000000001</v>
      </c>
      <c r="I9" s="72">
        <v>6.19</v>
      </c>
      <c r="J9" s="66">
        <v>37.036000000000001</v>
      </c>
      <c r="K9" s="69">
        <v>59</v>
      </c>
      <c r="L9" s="51"/>
    </row>
    <row r="10" spans="1:12" ht="15.75" thickBot="1" x14ac:dyDescent="0.3">
      <c r="A10" s="176"/>
      <c r="B10" s="16"/>
      <c r="C10" s="11"/>
      <c r="D10" s="81" t="s">
        <v>29</v>
      </c>
      <c r="E10" s="82"/>
      <c r="F10" s="83"/>
      <c r="G10" s="83"/>
      <c r="H10" s="83"/>
      <c r="I10" s="84"/>
      <c r="J10" s="83"/>
      <c r="K10" s="81"/>
      <c r="L10" s="51"/>
    </row>
    <row r="11" spans="1:12" ht="15" x14ac:dyDescent="0.25">
      <c r="A11" s="176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5" x14ac:dyDescent="0.25">
      <c r="A12" s="176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177"/>
      <c r="B13" s="18"/>
      <c r="C13" s="8"/>
      <c r="D13" s="19" t="s">
        <v>38</v>
      </c>
      <c r="E13" s="9"/>
      <c r="F13" s="21">
        <f>SUM(F6:F12)</f>
        <v>560</v>
      </c>
      <c r="G13" s="85">
        <f>SUM(G6:G12)</f>
        <v>20.084000000000003</v>
      </c>
      <c r="H13" s="21">
        <f t="shared" ref="H13:J13" si="0">SUM(H6:H12)</f>
        <v>20.660000000000004</v>
      </c>
      <c r="I13" s="21">
        <f t="shared" si="0"/>
        <v>79.710000000000008</v>
      </c>
      <c r="J13" s="21">
        <f t="shared" si="0"/>
        <v>584.60599999999999</v>
      </c>
      <c r="K13" s="27"/>
      <c r="L13" s="21">
        <v>69.430000000000007</v>
      </c>
    </row>
    <row r="14" spans="1:12" ht="15" x14ac:dyDescent="0.25">
      <c r="A14" s="178">
        <f>A6</f>
        <v>1</v>
      </c>
      <c r="B14" s="14">
        <f>B6</f>
        <v>1</v>
      </c>
      <c r="C14" s="10" t="s">
        <v>24</v>
      </c>
      <c r="D14" s="12" t="s">
        <v>23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176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176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177"/>
      <c r="B17" s="18"/>
      <c r="C17" s="8"/>
      <c r="D17" s="19" t="s">
        <v>38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f ca="1">SUM(L14:L22)</f>
        <v>0</v>
      </c>
    </row>
    <row r="18" spans="1:12" ht="15" x14ac:dyDescent="0.25">
      <c r="A18" s="178">
        <f>A6</f>
        <v>1</v>
      </c>
      <c r="B18" s="14">
        <f>B6</f>
        <v>1</v>
      </c>
      <c r="C18" s="10" t="s">
        <v>25</v>
      </c>
      <c r="D18" s="7" t="s">
        <v>26</v>
      </c>
      <c r="E18" s="148" t="s">
        <v>82</v>
      </c>
      <c r="F18" s="76">
        <v>60</v>
      </c>
      <c r="G18" s="76">
        <v>0.73</v>
      </c>
      <c r="H18" s="76">
        <v>4.05</v>
      </c>
      <c r="I18" s="87">
        <v>1.43</v>
      </c>
      <c r="J18" s="76">
        <v>45.09</v>
      </c>
      <c r="K18" s="86">
        <v>20</v>
      </c>
      <c r="L18" s="51"/>
    </row>
    <row r="19" spans="1:12" ht="15" x14ac:dyDescent="0.25">
      <c r="A19" s="25"/>
      <c r="B19" s="16"/>
      <c r="C19" s="11"/>
      <c r="D19" s="7" t="s">
        <v>27</v>
      </c>
      <c r="E19" s="61" t="s">
        <v>46</v>
      </c>
      <c r="F19" s="66">
        <v>250</v>
      </c>
      <c r="G19" s="66">
        <v>7</v>
      </c>
      <c r="H19" s="66">
        <v>8</v>
      </c>
      <c r="I19" s="72">
        <v>17.899999999999999</v>
      </c>
      <c r="J19" s="66">
        <v>172.6</v>
      </c>
      <c r="K19" s="69">
        <v>82</v>
      </c>
      <c r="L19" s="51"/>
    </row>
    <row r="20" spans="1:12" ht="15" x14ac:dyDescent="0.25">
      <c r="A20" s="25"/>
      <c r="B20" s="16"/>
      <c r="C20" s="11"/>
      <c r="D20" s="7" t="s">
        <v>28</v>
      </c>
      <c r="E20" s="171" t="s">
        <v>116</v>
      </c>
      <c r="F20" s="66">
        <v>250</v>
      </c>
      <c r="G20" s="66">
        <f>3.8+11</f>
        <v>14.8</v>
      </c>
      <c r="H20" s="66">
        <f>6.5+8.7</f>
        <v>15.2</v>
      </c>
      <c r="I20" s="72">
        <f>34.8+29.8</f>
        <v>64.599999999999994</v>
      </c>
      <c r="J20" s="66">
        <f>212.9+241.5</f>
        <v>454.4</v>
      </c>
      <c r="K20" s="207" t="s">
        <v>127</v>
      </c>
      <c r="L20" s="51"/>
    </row>
    <row r="21" spans="1:12" ht="15" x14ac:dyDescent="0.25">
      <c r="A21" s="25"/>
      <c r="B21" s="16"/>
      <c r="C21" s="11"/>
      <c r="D21" s="7" t="s">
        <v>29</v>
      </c>
      <c r="E21" s="171"/>
      <c r="F21" s="66"/>
      <c r="G21" s="172"/>
      <c r="H21" s="172"/>
      <c r="I21" s="173"/>
      <c r="J21" s="172"/>
      <c r="K21" s="174"/>
      <c r="L21" s="51"/>
    </row>
    <row r="22" spans="1:12" ht="15" x14ac:dyDescent="0.25">
      <c r="A22" s="25"/>
      <c r="B22" s="16"/>
      <c r="C22" s="11"/>
      <c r="D22" s="7" t="s">
        <v>30</v>
      </c>
      <c r="E22" s="147" t="s">
        <v>57</v>
      </c>
      <c r="F22" s="66">
        <v>200</v>
      </c>
      <c r="G22" s="66">
        <v>0.17</v>
      </c>
      <c r="H22" s="66">
        <v>0.17</v>
      </c>
      <c r="I22" s="72">
        <v>19.18</v>
      </c>
      <c r="J22" s="66">
        <v>76.8</v>
      </c>
      <c r="K22" s="69">
        <v>342</v>
      </c>
      <c r="L22" s="51"/>
    </row>
    <row r="23" spans="1:12" ht="15" x14ac:dyDescent="0.25">
      <c r="A23" s="25"/>
      <c r="B23" s="16"/>
      <c r="C23" s="11"/>
      <c r="D23" s="7" t="s">
        <v>31</v>
      </c>
      <c r="E23" s="61" t="s">
        <v>68</v>
      </c>
      <c r="F23" s="66">
        <v>20</v>
      </c>
      <c r="G23" s="66">
        <v>1.64</v>
      </c>
      <c r="H23" s="66">
        <v>0.54</v>
      </c>
      <c r="I23" s="72">
        <v>9.6</v>
      </c>
      <c r="J23" s="66">
        <v>49.82</v>
      </c>
      <c r="K23" s="69"/>
      <c r="L23" s="51"/>
    </row>
    <row r="24" spans="1:12" ht="15" x14ac:dyDescent="0.25">
      <c r="A24" s="25"/>
      <c r="B24" s="16"/>
      <c r="C24" s="11"/>
      <c r="D24" s="7" t="s">
        <v>32</v>
      </c>
      <c r="E24" s="61" t="s">
        <v>47</v>
      </c>
      <c r="F24" s="66">
        <v>20</v>
      </c>
      <c r="G24" s="66">
        <v>1.3</v>
      </c>
      <c r="H24" s="66">
        <v>0.2</v>
      </c>
      <c r="I24" s="72">
        <v>8.1999999999999993</v>
      </c>
      <c r="J24" s="66">
        <v>40.049999999999997</v>
      </c>
      <c r="K24" s="69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38</v>
      </c>
      <c r="E27" s="9"/>
      <c r="F27" s="21">
        <f>SUM(F18:F26)</f>
        <v>800</v>
      </c>
      <c r="G27" s="21">
        <f t="shared" ref="G27:J27" si="2">SUM(G18:G26)</f>
        <v>25.640000000000004</v>
      </c>
      <c r="H27" s="21">
        <f t="shared" si="2"/>
        <v>28.16</v>
      </c>
      <c r="I27" s="21">
        <f t="shared" si="2"/>
        <v>120.90999999999998</v>
      </c>
      <c r="J27" s="21">
        <f t="shared" si="2"/>
        <v>838.75999999999988</v>
      </c>
      <c r="K27" s="27"/>
      <c r="L27" s="21">
        <v>91</v>
      </c>
    </row>
    <row r="28" spans="1:12" ht="15" x14ac:dyDescent="0.25">
      <c r="A28" s="178">
        <f>A6</f>
        <v>1</v>
      </c>
      <c r="B28" s="14">
        <f>B6</f>
        <v>1</v>
      </c>
      <c r="C28" s="10" t="s">
        <v>33</v>
      </c>
      <c r="D28" s="7" t="s">
        <v>27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176"/>
      <c r="B29" s="16"/>
      <c r="C29" s="11"/>
      <c r="D29" s="12" t="s">
        <v>30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176"/>
      <c r="B30" s="16"/>
      <c r="C30" s="11"/>
      <c r="D30" s="7" t="s">
        <v>31</v>
      </c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176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177"/>
      <c r="B32" s="18"/>
      <c r="C32" s="8"/>
      <c r="D32" s="19" t="s">
        <v>38</v>
      </c>
      <c r="E32" s="9"/>
      <c r="F32" s="21">
        <f>SUM(F28:F31)</f>
        <v>0</v>
      </c>
      <c r="G32" s="21">
        <f t="shared" ref="G32:J32" si="3">SUM(G28:G31)</f>
        <v>0</v>
      </c>
      <c r="H32" s="21">
        <f t="shared" si="3"/>
        <v>0</v>
      </c>
      <c r="I32" s="21">
        <f t="shared" si="3"/>
        <v>0</v>
      </c>
      <c r="J32" s="21">
        <f t="shared" si="3"/>
        <v>0</v>
      </c>
      <c r="K32" s="27"/>
      <c r="L32" s="21"/>
    </row>
    <row r="33" spans="1:12" ht="15" x14ac:dyDescent="0.25">
      <c r="A33" s="178">
        <f>A6</f>
        <v>1</v>
      </c>
      <c r="B33" s="14">
        <f>B6</f>
        <v>1</v>
      </c>
      <c r="C33" s="10" t="s">
        <v>35</v>
      </c>
      <c r="D33" s="7" t="s">
        <v>20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176"/>
      <c r="B34" s="16"/>
      <c r="C34" s="11"/>
      <c r="D34" s="7" t="s">
        <v>29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176"/>
      <c r="B35" s="16"/>
      <c r="C35" s="11"/>
      <c r="D35" s="7" t="s">
        <v>30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176"/>
      <c r="B36" s="16"/>
      <c r="C36" s="11"/>
      <c r="D36" s="7" t="s">
        <v>22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176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176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177"/>
      <c r="B39" s="18"/>
      <c r="C39" s="8"/>
      <c r="D39" s="19" t="s">
        <v>38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5" x14ac:dyDescent="0.25">
      <c r="A40" s="178">
        <f>A6</f>
        <v>1</v>
      </c>
      <c r="B40" s="14">
        <f>B6</f>
        <v>1</v>
      </c>
      <c r="C40" s="10" t="s">
        <v>36</v>
      </c>
      <c r="D40" s="12" t="s">
        <v>37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176"/>
      <c r="B41" s="16"/>
      <c r="C41" s="11"/>
      <c r="D41" s="12" t="s">
        <v>34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176"/>
      <c r="B42" s="16"/>
      <c r="C42" s="11"/>
      <c r="D42" s="12" t="s">
        <v>30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176"/>
      <c r="B43" s="16"/>
      <c r="C43" s="11"/>
      <c r="D43" s="12" t="s">
        <v>23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176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176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177"/>
      <c r="B46" s="18"/>
      <c r="C46" s="8"/>
      <c r="D46" s="20" t="s">
        <v>38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5.75" thickBot="1" x14ac:dyDescent="0.25">
      <c r="A47" s="31">
        <f>A6</f>
        <v>1</v>
      </c>
      <c r="B47" s="32">
        <f>B6</f>
        <v>1</v>
      </c>
      <c r="C47" s="219" t="s">
        <v>4</v>
      </c>
      <c r="D47" s="220"/>
      <c r="E47" s="33"/>
      <c r="F47" s="34">
        <f>F13+F17+F27+F32+F39+F46</f>
        <v>1360</v>
      </c>
      <c r="G47" s="34">
        <f t="shared" ref="G47:J47" si="6">G13+G17+G27+G32+G39+G46</f>
        <v>45.724000000000004</v>
      </c>
      <c r="H47" s="34">
        <f t="shared" si="6"/>
        <v>48.820000000000007</v>
      </c>
      <c r="I47" s="34">
        <f t="shared" si="6"/>
        <v>200.62</v>
      </c>
      <c r="J47" s="34">
        <f t="shared" si="6"/>
        <v>1423.366</v>
      </c>
      <c r="K47" s="35"/>
      <c r="L47" s="34">
        <f>SUM(L13,L27,L32)</f>
        <v>160.43</v>
      </c>
    </row>
    <row r="48" spans="1:12" ht="15" x14ac:dyDescent="0.25">
      <c r="A48" s="15">
        <v>1</v>
      </c>
      <c r="B48" s="16">
        <v>2</v>
      </c>
      <c r="C48" s="24" t="s">
        <v>19</v>
      </c>
      <c r="D48" s="79" t="s">
        <v>20</v>
      </c>
      <c r="E48" s="61" t="s">
        <v>84</v>
      </c>
      <c r="F48" s="66">
        <v>200</v>
      </c>
      <c r="G48" s="66">
        <v>14.23</v>
      </c>
      <c r="H48" s="66">
        <v>13</v>
      </c>
      <c r="I48" s="72">
        <v>46.9</v>
      </c>
      <c r="J48" s="66">
        <v>361.52</v>
      </c>
      <c r="K48" s="70">
        <v>259</v>
      </c>
      <c r="L48" s="48"/>
    </row>
    <row r="49" spans="1:12" ht="15" x14ac:dyDescent="0.25">
      <c r="A49" s="15"/>
      <c r="B49" s="16"/>
      <c r="C49" s="11"/>
      <c r="D49" s="68" t="s">
        <v>21</v>
      </c>
      <c r="E49" s="60" t="s">
        <v>85</v>
      </c>
      <c r="F49" s="76">
        <v>200</v>
      </c>
      <c r="G49" s="76">
        <v>0.04</v>
      </c>
      <c r="H49" s="76">
        <v>5.0000000000000001E-3</v>
      </c>
      <c r="I49" s="87">
        <v>10.1</v>
      </c>
      <c r="J49" s="76">
        <v>40.700000000000003</v>
      </c>
      <c r="K49" s="88">
        <v>377</v>
      </c>
      <c r="L49" s="51"/>
    </row>
    <row r="50" spans="1:12" ht="15.75" thickBot="1" x14ac:dyDescent="0.3">
      <c r="A50" s="15"/>
      <c r="B50" s="16"/>
      <c r="C50" s="11"/>
      <c r="D50" s="68" t="s">
        <v>22</v>
      </c>
      <c r="E50" s="61" t="s">
        <v>86</v>
      </c>
      <c r="F50" s="66">
        <f>30+20</f>
        <v>50</v>
      </c>
      <c r="G50" s="66">
        <f>2.6+1.32</f>
        <v>3.92</v>
      </c>
      <c r="H50" s="66">
        <f>0.81+0.22</f>
        <v>1.03</v>
      </c>
      <c r="I50" s="72">
        <f>8.2+14.4</f>
        <v>22.6</v>
      </c>
      <c r="J50" s="66">
        <f>74.73+40.06</f>
        <v>114.79</v>
      </c>
      <c r="K50" s="69"/>
      <c r="L50" s="51"/>
    </row>
    <row r="51" spans="1:12" ht="15" x14ac:dyDescent="0.25">
      <c r="A51" s="15"/>
      <c r="B51" s="16"/>
      <c r="C51" s="11"/>
      <c r="D51" s="69" t="s">
        <v>26</v>
      </c>
      <c r="E51" s="80" t="s">
        <v>83</v>
      </c>
      <c r="F51" s="73">
        <v>60</v>
      </c>
      <c r="G51" s="73">
        <v>1.1599999999999999</v>
      </c>
      <c r="H51" s="73">
        <v>6.05</v>
      </c>
      <c r="I51" s="74">
        <v>5.8</v>
      </c>
      <c r="J51" s="73">
        <v>82.29</v>
      </c>
      <c r="K51" s="71">
        <v>49</v>
      </c>
      <c r="L51" s="51"/>
    </row>
    <row r="52" spans="1:12" ht="15.75" thickBot="1" x14ac:dyDescent="0.3">
      <c r="A52" s="15"/>
      <c r="B52" s="16"/>
      <c r="C52" s="11"/>
      <c r="D52" s="149" t="s">
        <v>29</v>
      </c>
      <c r="E52" s="61"/>
      <c r="F52" s="66"/>
      <c r="G52" s="66"/>
      <c r="H52" s="66"/>
      <c r="I52" s="72"/>
      <c r="J52" s="66"/>
      <c r="K52" s="70"/>
      <c r="L52" s="51"/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38</v>
      </c>
      <c r="E55" s="9"/>
      <c r="F55" s="21">
        <f>SUM(F48:F54)</f>
        <v>510</v>
      </c>
      <c r="G55" s="21">
        <f t="shared" ref="G55" si="7">SUM(G48:G54)</f>
        <v>19.349999999999998</v>
      </c>
      <c r="H55" s="21">
        <f t="shared" ref="H55" si="8">SUM(H48:H54)</f>
        <v>20.085000000000001</v>
      </c>
      <c r="I55" s="21">
        <f t="shared" ref="I55" si="9">SUM(I48:I54)</f>
        <v>85.399999999999991</v>
      </c>
      <c r="J55" s="21">
        <f t="shared" ref="J55" si="10">SUM(J48:J54)</f>
        <v>599.29999999999995</v>
      </c>
      <c r="K55" s="27"/>
      <c r="L55" s="21">
        <v>69.430000000000007</v>
      </c>
    </row>
    <row r="56" spans="1:12" ht="15" x14ac:dyDescent="0.25">
      <c r="A56" s="14">
        <f>A48</f>
        <v>1</v>
      </c>
      <c r="B56" s="14">
        <f>B48</f>
        <v>2</v>
      </c>
      <c r="C56" s="10" t="s">
        <v>24</v>
      </c>
      <c r="D56" s="12" t="s">
        <v>23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38</v>
      </c>
      <c r="E59" s="9"/>
      <c r="F59" s="21">
        <f>SUM(F56:F58)</f>
        <v>0</v>
      </c>
      <c r="G59" s="21">
        <f t="shared" ref="G59" si="11">SUM(G56:G58)</f>
        <v>0</v>
      </c>
      <c r="H59" s="21">
        <f t="shared" ref="H59" si="12">SUM(H56:H58)</f>
        <v>0</v>
      </c>
      <c r="I59" s="21">
        <f t="shared" ref="I59" si="13">SUM(I56:I58)</f>
        <v>0</v>
      </c>
      <c r="J59" s="21">
        <f t="shared" ref="J59" si="14">SUM(J56:J58)</f>
        <v>0</v>
      </c>
      <c r="K59" s="27"/>
      <c r="L59" s="21">
        <f t="shared" ref="L59" ca="1" si="15">SUM(L56:L64)</f>
        <v>0</v>
      </c>
    </row>
    <row r="60" spans="1:12" ht="30" x14ac:dyDescent="0.25">
      <c r="A60" s="182">
        <f>A48</f>
        <v>1</v>
      </c>
      <c r="B60" s="14">
        <f>B48</f>
        <v>2</v>
      </c>
      <c r="C60" s="10" t="s">
        <v>25</v>
      </c>
      <c r="D60" s="99" t="s">
        <v>26</v>
      </c>
      <c r="E60" s="151" t="s">
        <v>87</v>
      </c>
      <c r="F60" s="76">
        <v>60</v>
      </c>
      <c r="G60" s="76">
        <v>0.74</v>
      </c>
      <c r="H60" s="76">
        <v>6.05</v>
      </c>
      <c r="I60" s="87">
        <v>5.0999999999999996</v>
      </c>
      <c r="J60" s="76">
        <v>77.8</v>
      </c>
      <c r="K60" s="97">
        <v>62</v>
      </c>
      <c r="L60" s="51"/>
    </row>
    <row r="61" spans="1:12" ht="30" x14ac:dyDescent="0.25">
      <c r="A61" s="15"/>
      <c r="B61" s="16"/>
      <c r="C61" s="11"/>
      <c r="D61" s="100" t="s">
        <v>27</v>
      </c>
      <c r="E61" s="61" t="s">
        <v>70</v>
      </c>
      <c r="F61" s="66">
        <v>250</v>
      </c>
      <c r="G61" s="66">
        <v>6.1</v>
      </c>
      <c r="H61" s="66">
        <v>9.4</v>
      </c>
      <c r="I61" s="72">
        <v>18.399999999999999</v>
      </c>
      <c r="J61" s="96">
        <v>182.6</v>
      </c>
      <c r="K61" s="97">
        <v>108</v>
      </c>
      <c r="L61" s="51"/>
    </row>
    <row r="62" spans="1:12" ht="15" x14ac:dyDescent="0.25">
      <c r="A62" s="15"/>
      <c r="B62" s="16"/>
      <c r="C62" s="11"/>
      <c r="D62" s="100" t="s">
        <v>28</v>
      </c>
      <c r="E62" s="171" t="s">
        <v>117</v>
      </c>
      <c r="F62" s="66">
        <v>270</v>
      </c>
      <c r="G62" s="66">
        <f>3.7+10.45</f>
        <v>14.149999999999999</v>
      </c>
      <c r="H62" s="66">
        <f>6.3+5.9</f>
        <v>12.2</v>
      </c>
      <c r="I62" s="72">
        <f>37.2+11</f>
        <v>48.2</v>
      </c>
      <c r="J62" s="96">
        <f>220.6+138.9</f>
        <v>359.5</v>
      </c>
      <c r="K62" s="208" t="s">
        <v>128</v>
      </c>
      <c r="L62" s="51"/>
    </row>
    <row r="63" spans="1:12" ht="15" x14ac:dyDescent="0.25">
      <c r="A63" s="15"/>
      <c r="B63" s="16"/>
      <c r="C63" s="11"/>
      <c r="D63" s="100" t="s">
        <v>29</v>
      </c>
      <c r="E63" s="171"/>
      <c r="F63" s="66"/>
      <c r="G63" s="172"/>
      <c r="H63" s="172"/>
      <c r="I63" s="173"/>
      <c r="J63" s="180"/>
      <c r="K63" s="181"/>
      <c r="L63" s="51"/>
    </row>
    <row r="64" spans="1:12" ht="15" x14ac:dyDescent="0.25">
      <c r="A64" s="15"/>
      <c r="B64" s="16"/>
      <c r="C64" s="11"/>
      <c r="D64" s="100" t="s">
        <v>71</v>
      </c>
      <c r="E64" s="61"/>
      <c r="F64" s="66"/>
      <c r="G64" s="66"/>
      <c r="H64" s="66"/>
      <c r="I64" s="72"/>
      <c r="J64" s="96"/>
      <c r="K64" s="98"/>
      <c r="L64" s="51"/>
    </row>
    <row r="65" spans="1:12" ht="15" x14ac:dyDescent="0.25">
      <c r="A65" s="15"/>
      <c r="B65" s="16"/>
      <c r="C65" s="11"/>
      <c r="D65" s="100" t="s">
        <v>31</v>
      </c>
      <c r="E65" s="61" t="s">
        <v>68</v>
      </c>
      <c r="F65" s="66">
        <v>40</v>
      </c>
      <c r="G65" s="66">
        <v>3.28</v>
      </c>
      <c r="H65" s="66">
        <v>1.08</v>
      </c>
      <c r="I65" s="72">
        <v>19.2</v>
      </c>
      <c r="J65" s="96">
        <v>99.64</v>
      </c>
      <c r="K65" s="98"/>
      <c r="L65" s="51"/>
    </row>
    <row r="66" spans="1:12" ht="15" x14ac:dyDescent="0.25">
      <c r="A66" s="15"/>
      <c r="B66" s="16"/>
      <c r="C66" s="11"/>
      <c r="D66" s="100" t="s">
        <v>32</v>
      </c>
      <c r="E66" s="89" t="s">
        <v>45</v>
      </c>
      <c r="F66" s="90">
        <v>20</v>
      </c>
      <c r="G66" s="93">
        <v>1.32</v>
      </c>
      <c r="H66" s="93">
        <v>0.22</v>
      </c>
      <c r="I66" s="94">
        <v>8.1999999999999993</v>
      </c>
      <c r="J66" s="93">
        <v>40.06</v>
      </c>
      <c r="K66" s="98"/>
      <c r="L66" s="51"/>
    </row>
    <row r="67" spans="1:12" ht="15.75" thickBot="1" x14ac:dyDescent="0.3">
      <c r="A67" s="15"/>
      <c r="B67" s="16"/>
      <c r="C67" s="11"/>
      <c r="D67" s="101" t="s">
        <v>72</v>
      </c>
      <c r="E67" s="152" t="s">
        <v>48</v>
      </c>
      <c r="F67" s="92">
        <v>200</v>
      </c>
      <c r="G67" s="92">
        <v>0.05</v>
      </c>
      <c r="H67" s="92">
        <v>0</v>
      </c>
      <c r="I67" s="95">
        <v>12.6</v>
      </c>
      <c r="J67" s="92">
        <v>50.6</v>
      </c>
      <c r="K67" s="70">
        <v>348</v>
      </c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38</v>
      </c>
      <c r="E69" s="9"/>
      <c r="F69" s="21">
        <f>SUM(F60:F68)</f>
        <v>840</v>
      </c>
      <c r="G69" s="21">
        <f t="shared" ref="G69" si="16">SUM(G60:G68)</f>
        <v>25.64</v>
      </c>
      <c r="H69" s="21">
        <f t="shared" ref="H69" si="17">SUM(H60:H68)</f>
        <v>28.949999999999996</v>
      </c>
      <c r="I69" s="21">
        <f t="shared" ref="I69" si="18">SUM(I60:I68)</f>
        <v>111.7</v>
      </c>
      <c r="J69" s="21">
        <f t="shared" ref="J69" si="19">SUM(J60:J68)</f>
        <v>810.19999999999993</v>
      </c>
      <c r="K69" s="27"/>
      <c r="L69" s="21">
        <v>91</v>
      </c>
    </row>
    <row r="70" spans="1:12" ht="15" x14ac:dyDescent="0.25">
      <c r="A70" s="14">
        <f>A48</f>
        <v>1</v>
      </c>
      <c r="B70" s="14">
        <f>B48</f>
        <v>2</v>
      </c>
      <c r="C70" s="10" t="s">
        <v>33</v>
      </c>
      <c r="D70" s="12" t="s">
        <v>34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30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38</v>
      </c>
      <c r="E74" s="9"/>
      <c r="F74" s="21">
        <f>SUM(F70:F73)</f>
        <v>0</v>
      </c>
      <c r="G74" s="21">
        <f t="shared" ref="G74" si="20">SUM(G70:G73)</f>
        <v>0</v>
      </c>
      <c r="H74" s="21">
        <f t="shared" ref="H74" si="21">SUM(H70:H73)</f>
        <v>0</v>
      </c>
      <c r="I74" s="21">
        <f t="shared" ref="I74" si="22">SUM(I70:I73)</f>
        <v>0</v>
      </c>
      <c r="J74" s="21">
        <f t="shared" ref="J74" si="23">SUM(J70:J73)</f>
        <v>0</v>
      </c>
      <c r="K74" s="27"/>
      <c r="L74" s="21"/>
    </row>
    <row r="75" spans="1:12" ht="15" x14ac:dyDescent="0.25">
      <c r="A75" s="14">
        <f>A48</f>
        <v>1</v>
      </c>
      <c r="B75" s="14">
        <f>B48</f>
        <v>2</v>
      </c>
      <c r="C75" s="10" t="s">
        <v>35</v>
      </c>
      <c r="D75" s="7" t="s">
        <v>20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29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30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22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38</v>
      </c>
      <c r="E81" s="9"/>
      <c r="F81" s="21">
        <f>SUM(F75:F80)</f>
        <v>0</v>
      </c>
      <c r="G81" s="21">
        <f t="shared" ref="G81" si="24">SUM(G75:G80)</f>
        <v>0</v>
      </c>
      <c r="H81" s="21">
        <f t="shared" ref="H81" si="25">SUM(H75:H80)</f>
        <v>0</v>
      </c>
      <c r="I81" s="21">
        <f t="shared" ref="I81" si="26">SUM(I75:I80)</f>
        <v>0</v>
      </c>
      <c r="J81" s="21">
        <f t="shared" ref="J81" si="27">SUM(J75:J80)</f>
        <v>0</v>
      </c>
      <c r="K81" s="27"/>
      <c r="L81" s="21">
        <f t="shared" ref="L81" ca="1" si="28">SUM(L75:L83)</f>
        <v>0</v>
      </c>
    </row>
    <row r="82" spans="1:12" ht="15" x14ac:dyDescent="0.25">
      <c r="A82" s="150">
        <f>A48</f>
        <v>1</v>
      </c>
      <c r="B82" s="14">
        <f>B48</f>
        <v>2</v>
      </c>
      <c r="C82" s="10" t="s">
        <v>36</v>
      </c>
      <c r="D82" s="12" t="s">
        <v>37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34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30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23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38</v>
      </c>
      <c r="E88" s="9"/>
      <c r="F88" s="21">
        <f>SUM(F82:F87)</f>
        <v>0</v>
      </c>
      <c r="G88" s="21">
        <f t="shared" ref="G88" si="29">SUM(G82:G87)</f>
        <v>0</v>
      </c>
      <c r="H88" s="21">
        <f t="shared" ref="H88" si="30">SUM(H82:H87)</f>
        <v>0</v>
      </c>
      <c r="I88" s="21">
        <f t="shared" ref="I88" si="31">SUM(I82:I87)</f>
        <v>0</v>
      </c>
      <c r="J88" s="21">
        <f t="shared" ref="J88" si="32">SUM(J82:J87)</f>
        <v>0</v>
      </c>
      <c r="K88" s="27"/>
      <c r="L88" s="21">
        <f t="shared" ref="L88" ca="1" si="33">SUM(L82:L90)</f>
        <v>0</v>
      </c>
    </row>
    <row r="89" spans="1:12" ht="15.75" customHeight="1" thickBot="1" x14ac:dyDescent="0.25">
      <c r="A89" s="36">
        <f>A48</f>
        <v>1</v>
      </c>
      <c r="B89" s="36">
        <f>B48</f>
        <v>2</v>
      </c>
      <c r="C89" s="219" t="s">
        <v>4</v>
      </c>
      <c r="D89" s="220"/>
      <c r="E89" s="33"/>
      <c r="F89" s="34">
        <f>F55+F59+F69+F74+F81+F88</f>
        <v>1350</v>
      </c>
      <c r="G89" s="34">
        <f t="shared" ref="G89" si="34">G55+G59+G69+G74+G81+G88</f>
        <v>44.989999999999995</v>
      </c>
      <c r="H89" s="34">
        <f t="shared" ref="H89" si="35">H55+H59+H69+H74+H81+H88</f>
        <v>49.034999999999997</v>
      </c>
      <c r="I89" s="34">
        <f t="shared" ref="I89" si="36">I55+I59+I69+I74+I81+I88</f>
        <v>197.1</v>
      </c>
      <c r="J89" s="34">
        <f t="shared" ref="J89" si="37">J55+J59+J69+J74+J81+J88</f>
        <v>1409.5</v>
      </c>
      <c r="K89" s="35"/>
      <c r="L89" s="34">
        <f>SUM(L55,L69,L74)</f>
        <v>160.43</v>
      </c>
    </row>
    <row r="90" spans="1:12" ht="30" x14ac:dyDescent="0.25">
      <c r="A90" s="22">
        <v>1</v>
      </c>
      <c r="B90" s="23">
        <v>3</v>
      </c>
      <c r="C90" s="24" t="s">
        <v>19</v>
      </c>
      <c r="D90" s="79" t="s">
        <v>20</v>
      </c>
      <c r="E90" s="183" t="s">
        <v>118</v>
      </c>
      <c r="F90" s="103">
        <v>250</v>
      </c>
      <c r="G90" s="105">
        <f>6.9+7.1</f>
        <v>14</v>
      </c>
      <c r="H90" s="105">
        <f>7.6+5.6</f>
        <v>13.2</v>
      </c>
      <c r="I90" s="106">
        <f>33.6+3.17</f>
        <v>36.770000000000003</v>
      </c>
      <c r="J90" s="105">
        <f>230.3+91.48</f>
        <v>321.78000000000003</v>
      </c>
      <c r="K90" s="209" t="s">
        <v>129</v>
      </c>
      <c r="L90" s="48"/>
    </row>
    <row r="91" spans="1:12" ht="15" x14ac:dyDescent="0.25">
      <c r="A91" s="25"/>
      <c r="B91" s="16"/>
      <c r="C91" s="11"/>
      <c r="D91" s="114" t="s">
        <v>21</v>
      </c>
      <c r="E91" s="153" t="s">
        <v>88</v>
      </c>
      <c r="F91" s="103">
        <v>200</v>
      </c>
      <c r="G91" s="107">
        <v>0.24</v>
      </c>
      <c r="H91" s="107">
        <v>0.09</v>
      </c>
      <c r="I91" s="108">
        <v>11</v>
      </c>
      <c r="J91" s="107">
        <v>45.77</v>
      </c>
      <c r="K91" s="113">
        <v>377</v>
      </c>
      <c r="L91" s="51"/>
    </row>
    <row r="92" spans="1:12" ht="15" x14ac:dyDescent="0.25">
      <c r="A92" s="25"/>
      <c r="B92" s="16"/>
      <c r="C92" s="11"/>
      <c r="D92" s="114" t="s">
        <v>22</v>
      </c>
      <c r="E92" s="61" t="s">
        <v>86</v>
      </c>
      <c r="F92" s="66">
        <f>40+20</f>
        <v>60</v>
      </c>
      <c r="G92" s="66">
        <f>3.28+1.32</f>
        <v>4.5999999999999996</v>
      </c>
      <c r="H92" s="66">
        <f>1.08+0.22</f>
        <v>1.3</v>
      </c>
      <c r="I92" s="72">
        <f>19.2+8.2</f>
        <v>27.4</v>
      </c>
      <c r="J92" s="66">
        <f>99.64+40.06</f>
        <v>139.69999999999999</v>
      </c>
      <c r="K92" s="69"/>
      <c r="L92" s="51"/>
    </row>
    <row r="93" spans="1:12" ht="15" x14ac:dyDescent="0.25">
      <c r="A93" s="25"/>
      <c r="B93" s="16"/>
      <c r="C93" s="11"/>
      <c r="D93" s="110" t="s">
        <v>26</v>
      </c>
      <c r="E93" s="153" t="s">
        <v>61</v>
      </c>
      <c r="F93" s="103">
        <v>60</v>
      </c>
      <c r="G93" s="105">
        <v>0.86</v>
      </c>
      <c r="H93" s="105">
        <v>6.1</v>
      </c>
      <c r="I93" s="106">
        <v>5.84</v>
      </c>
      <c r="J93" s="105">
        <v>81.8</v>
      </c>
      <c r="K93" s="112">
        <v>67</v>
      </c>
      <c r="L93" s="51"/>
    </row>
    <row r="94" spans="1:12" ht="15.75" thickBot="1" x14ac:dyDescent="0.3">
      <c r="A94" s="25"/>
      <c r="B94" s="16"/>
      <c r="C94" s="11"/>
      <c r="D94" s="111" t="s">
        <v>29</v>
      </c>
      <c r="E94" s="183"/>
      <c r="F94" s="184"/>
      <c r="G94" s="185"/>
      <c r="H94" s="185"/>
      <c r="I94" s="186"/>
      <c r="J94" s="185"/>
      <c r="K94" s="187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38</v>
      </c>
      <c r="E97" s="9"/>
      <c r="F97" s="21">
        <f>SUM(F90:F96)</f>
        <v>570</v>
      </c>
      <c r="G97" s="21">
        <f t="shared" ref="G97" si="38">SUM(G90:G96)</f>
        <v>19.7</v>
      </c>
      <c r="H97" s="21">
        <f t="shared" ref="H97" si="39">SUM(H90:H96)</f>
        <v>20.689999999999998</v>
      </c>
      <c r="I97" s="21">
        <f t="shared" ref="I97" si="40">SUM(I90:I96)</f>
        <v>81.010000000000005</v>
      </c>
      <c r="J97" s="21">
        <f t="shared" ref="J97" si="41">SUM(J90:J96)</f>
        <v>589.04999999999995</v>
      </c>
      <c r="K97" s="27"/>
      <c r="L97" s="21">
        <v>69.430000000000007</v>
      </c>
    </row>
    <row r="98" spans="1:12" ht="15" x14ac:dyDescent="0.25">
      <c r="A98" s="28">
        <f>A90</f>
        <v>1</v>
      </c>
      <c r="B98" s="14">
        <f>B90</f>
        <v>3</v>
      </c>
      <c r="C98" s="10" t="s">
        <v>24</v>
      </c>
      <c r="D98" s="12" t="s">
        <v>23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38</v>
      </c>
      <c r="E101" s="9"/>
      <c r="F101" s="21">
        <f>SUM(F98:F100)</f>
        <v>0</v>
      </c>
      <c r="G101" s="21">
        <f t="shared" ref="G101" si="42">SUM(G98:G100)</f>
        <v>0</v>
      </c>
      <c r="H101" s="21">
        <f>SUM(H98:H100)</f>
        <v>0</v>
      </c>
      <c r="I101" s="21">
        <f t="shared" ref="I101" si="43">SUM(I98:I100)</f>
        <v>0</v>
      </c>
      <c r="J101" s="21">
        <f t="shared" ref="J101" si="44">SUM(J98:J100)</f>
        <v>0</v>
      </c>
      <c r="K101" s="27"/>
      <c r="L101" s="21">
        <f t="shared" ref="L101" ca="1" si="45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25</v>
      </c>
      <c r="D102" s="7"/>
      <c r="E102" s="50"/>
      <c r="F102" s="51"/>
      <c r="G102" s="51"/>
      <c r="H102" s="51"/>
      <c r="I102" s="51"/>
      <c r="J102" s="51"/>
      <c r="K102" s="52"/>
      <c r="L102" s="51"/>
    </row>
    <row r="103" spans="1:12" ht="30" x14ac:dyDescent="0.25">
      <c r="A103" s="25"/>
      <c r="B103" s="16"/>
      <c r="C103" s="11"/>
      <c r="D103" s="99" t="s">
        <v>26</v>
      </c>
      <c r="E103" s="153" t="s">
        <v>89</v>
      </c>
      <c r="F103" s="103">
        <v>60</v>
      </c>
      <c r="G103" s="105">
        <v>1.1599999999999999</v>
      </c>
      <c r="H103" s="105">
        <v>6.02</v>
      </c>
      <c r="I103" s="106">
        <v>5.8</v>
      </c>
      <c r="J103" s="105">
        <v>82.29</v>
      </c>
      <c r="K103" s="210" t="s">
        <v>90</v>
      </c>
      <c r="L103" s="51"/>
    </row>
    <row r="104" spans="1:12" ht="15" x14ac:dyDescent="0.25">
      <c r="A104" s="25"/>
      <c r="B104" s="16"/>
      <c r="C104" s="11"/>
      <c r="D104" s="114" t="s">
        <v>27</v>
      </c>
      <c r="E104" s="115" t="s">
        <v>53</v>
      </c>
      <c r="F104" s="116">
        <v>250</v>
      </c>
      <c r="G104" s="119">
        <v>7</v>
      </c>
      <c r="H104" s="119">
        <v>8.1999999999999993</v>
      </c>
      <c r="I104" s="120">
        <v>17.3</v>
      </c>
      <c r="J104" s="119">
        <v>171.3</v>
      </c>
      <c r="K104" s="97">
        <v>96</v>
      </c>
      <c r="L104" s="51"/>
    </row>
    <row r="105" spans="1:12" ht="15" x14ac:dyDescent="0.25">
      <c r="A105" s="25"/>
      <c r="B105" s="16"/>
      <c r="C105" s="11"/>
      <c r="D105" s="114" t="s">
        <v>28</v>
      </c>
      <c r="E105" s="154" t="s">
        <v>59</v>
      </c>
      <c r="F105" s="116">
        <v>200</v>
      </c>
      <c r="G105" s="119">
        <v>14.6</v>
      </c>
      <c r="H105" s="119">
        <v>13.5</v>
      </c>
      <c r="I105" s="121">
        <v>40.200000000000003</v>
      </c>
      <c r="J105" s="119">
        <v>340.7</v>
      </c>
      <c r="K105" s="70">
        <v>265</v>
      </c>
      <c r="L105" s="51"/>
    </row>
    <row r="106" spans="1:12" ht="15" x14ac:dyDescent="0.25">
      <c r="A106" s="25"/>
      <c r="B106" s="16"/>
      <c r="C106" s="11"/>
      <c r="D106" s="114" t="s">
        <v>29</v>
      </c>
      <c r="E106" s="115"/>
      <c r="F106" s="116"/>
      <c r="G106" s="116"/>
      <c r="H106" s="116"/>
      <c r="I106" s="122"/>
      <c r="J106" s="116"/>
      <c r="K106" s="110"/>
      <c r="L106" s="51"/>
    </row>
    <row r="107" spans="1:12" ht="15.75" thickBot="1" x14ac:dyDescent="0.3">
      <c r="A107" s="25"/>
      <c r="B107" s="16"/>
      <c r="C107" s="11"/>
      <c r="D107" s="167" t="s">
        <v>72</v>
      </c>
      <c r="E107" s="153" t="s">
        <v>56</v>
      </c>
      <c r="F107" s="92">
        <v>200</v>
      </c>
      <c r="G107" s="123">
        <v>0</v>
      </c>
      <c r="H107" s="123">
        <v>0</v>
      </c>
      <c r="I107" s="124">
        <v>20.9</v>
      </c>
      <c r="J107" s="123">
        <v>83.9</v>
      </c>
      <c r="K107" s="70">
        <v>359</v>
      </c>
      <c r="L107" s="51"/>
    </row>
    <row r="108" spans="1:12" ht="15" x14ac:dyDescent="0.25">
      <c r="A108" s="25"/>
      <c r="B108" s="16"/>
      <c r="C108" s="11"/>
      <c r="D108" s="114" t="s">
        <v>31</v>
      </c>
      <c r="E108" s="115" t="s">
        <v>68</v>
      </c>
      <c r="F108" s="116">
        <v>40</v>
      </c>
      <c r="G108" s="116">
        <v>3.28</v>
      </c>
      <c r="H108" s="116">
        <v>1.08</v>
      </c>
      <c r="I108" s="122">
        <v>19.2</v>
      </c>
      <c r="J108" s="116">
        <v>99.64</v>
      </c>
      <c r="K108" s="110"/>
      <c r="L108" s="51"/>
    </row>
    <row r="109" spans="1:12" ht="15" x14ac:dyDescent="0.25">
      <c r="A109" s="25"/>
      <c r="B109" s="16"/>
      <c r="C109" s="11"/>
      <c r="D109" s="114" t="s">
        <v>32</v>
      </c>
      <c r="E109" s="117" t="s">
        <v>45</v>
      </c>
      <c r="F109" s="118">
        <v>20</v>
      </c>
      <c r="G109" s="118">
        <v>1.32</v>
      </c>
      <c r="H109" s="118">
        <v>0.22</v>
      </c>
      <c r="I109" s="125">
        <v>8.1999999999999993</v>
      </c>
      <c r="J109" s="118">
        <v>40.06</v>
      </c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38</v>
      </c>
      <c r="E111" s="9"/>
      <c r="F111" s="21">
        <f>SUM(F102:F110)</f>
        <v>770</v>
      </c>
      <c r="G111" s="21">
        <f t="shared" ref="G111" si="46">SUM(G102:G110)</f>
        <v>27.36</v>
      </c>
      <c r="H111" s="21">
        <f t="shared" ref="H111" si="47">SUM(H102:H110)</f>
        <v>29.019999999999996</v>
      </c>
      <c r="I111" s="21">
        <f t="shared" ref="I111" si="48">SUM(I102:I110)</f>
        <v>111.60000000000001</v>
      </c>
      <c r="J111" s="21">
        <f t="shared" ref="J111" si="49">SUM(J102:J110)</f>
        <v>817.88999999999987</v>
      </c>
      <c r="K111" s="27"/>
      <c r="L111" s="21">
        <v>91</v>
      </c>
    </row>
    <row r="112" spans="1:12" ht="15" x14ac:dyDescent="0.25">
      <c r="A112" s="28">
        <f>A90</f>
        <v>1</v>
      </c>
      <c r="B112" s="14">
        <f>B90</f>
        <v>3</v>
      </c>
      <c r="C112" s="10" t="s">
        <v>33</v>
      </c>
      <c r="D112" s="12" t="s">
        <v>34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30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38</v>
      </c>
      <c r="E116" s="9"/>
      <c r="F116" s="21">
        <f>SUM(F112:F115)</f>
        <v>0</v>
      </c>
      <c r="G116" s="21">
        <f t="shared" ref="G116" si="50">SUM(G112:G115)</f>
        <v>0</v>
      </c>
      <c r="H116" s="21">
        <f t="shared" ref="H116" si="51">SUM(H112:H115)</f>
        <v>0</v>
      </c>
      <c r="I116" s="21">
        <f t="shared" ref="I116" si="52">SUM(I112:I115)</f>
        <v>0</v>
      </c>
      <c r="J116" s="21">
        <f t="shared" ref="J116" si="53">SUM(J112:J115)</f>
        <v>0</v>
      </c>
      <c r="K116" s="27"/>
      <c r="L116" s="21"/>
    </row>
    <row r="117" spans="1:12" ht="15" x14ac:dyDescent="0.25">
      <c r="A117" s="28">
        <f>A90</f>
        <v>1</v>
      </c>
      <c r="B117" s="14">
        <f>B90</f>
        <v>3</v>
      </c>
      <c r="C117" s="10" t="s">
        <v>35</v>
      </c>
      <c r="D117" s="7" t="s">
        <v>20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29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22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38</v>
      </c>
      <c r="E123" s="9"/>
      <c r="F123" s="21">
        <f>SUM(F117:F122)</f>
        <v>0</v>
      </c>
      <c r="G123" s="21">
        <f t="shared" ref="G123" si="54">SUM(G117:G122)</f>
        <v>0</v>
      </c>
      <c r="H123" s="21">
        <f t="shared" ref="H123" si="55">SUM(H117:H122)</f>
        <v>0</v>
      </c>
      <c r="I123" s="21">
        <f t="shared" ref="I123" si="56">SUM(I117:I122)</f>
        <v>0</v>
      </c>
      <c r="J123" s="21">
        <f t="shared" ref="J123" si="57">SUM(J117:J122)</f>
        <v>0</v>
      </c>
      <c r="K123" s="27"/>
      <c r="L123" s="21">
        <f t="shared" ref="L123" ca="1" si="58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36</v>
      </c>
      <c r="D124" s="12" t="s">
        <v>37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34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30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23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38</v>
      </c>
      <c r="E130" s="9"/>
      <c r="F130" s="21">
        <f>SUM(F124:F129)</f>
        <v>0</v>
      </c>
      <c r="G130" s="21">
        <f t="shared" ref="G130" si="59">SUM(G124:G129)</f>
        <v>0</v>
      </c>
      <c r="H130" s="21">
        <f t="shared" ref="H130" si="60">SUM(H124:H129)</f>
        <v>0</v>
      </c>
      <c r="I130" s="21">
        <f t="shared" ref="I130" si="61">SUM(I124:I129)</f>
        <v>0</v>
      </c>
      <c r="J130" s="21">
        <f t="shared" ref="J130" si="62">SUM(J124:J129)</f>
        <v>0</v>
      </c>
      <c r="K130" s="27"/>
      <c r="L130" s="21">
        <f t="shared" ref="L130" ca="1" si="63">SUM(L124:L132)</f>
        <v>0</v>
      </c>
    </row>
    <row r="131" spans="1:12" ht="15.75" customHeight="1" thickBot="1" x14ac:dyDescent="0.25">
      <c r="A131" s="31">
        <f>A90</f>
        <v>1</v>
      </c>
      <c r="B131" s="32">
        <f>B90</f>
        <v>3</v>
      </c>
      <c r="C131" s="219" t="s">
        <v>4</v>
      </c>
      <c r="D131" s="220"/>
      <c r="E131" s="33"/>
      <c r="F131" s="34">
        <f>F97+F101+F111+F116+F123+F130</f>
        <v>1340</v>
      </c>
      <c r="G131" s="34">
        <f t="shared" ref="G131" si="64">G97+G101+G111+G116+G123+G130</f>
        <v>47.06</v>
      </c>
      <c r="H131" s="34">
        <f t="shared" ref="H131" si="65">H97+H101+H111+H116+H123+H130</f>
        <v>49.709999999999994</v>
      </c>
      <c r="I131" s="34">
        <f t="shared" ref="I131" si="66">I97+I101+I111+I116+I123+I130</f>
        <v>192.61</v>
      </c>
      <c r="J131" s="34">
        <f t="shared" ref="J131" si="67">J97+J101+J111+J116+J123+J130</f>
        <v>1406.9399999999998</v>
      </c>
      <c r="K131" s="35"/>
      <c r="L131" s="34">
        <f>SUM(L97,L111,L116)</f>
        <v>160.43</v>
      </c>
    </row>
    <row r="132" spans="1:12" ht="15" x14ac:dyDescent="0.25">
      <c r="A132" s="175">
        <v>1</v>
      </c>
      <c r="B132" s="23">
        <v>4</v>
      </c>
      <c r="C132" s="24" t="s">
        <v>19</v>
      </c>
      <c r="D132" s="79" t="s">
        <v>20</v>
      </c>
      <c r="E132" s="115" t="s">
        <v>54</v>
      </c>
      <c r="F132" s="116">
        <v>215</v>
      </c>
      <c r="G132" s="126">
        <v>7.3</v>
      </c>
      <c r="H132" s="126">
        <v>10.39</v>
      </c>
      <c r="I132" s="120">
        <v>26.7</v>
      </c>
      <c r="J132" s="116">
        <v>229.51</v>
      </c>
      <c r="K132" s="70">
        <v>173</v>
      </c>
      <c r="L132" s="48"/>
    </row>
    <row r="133" spans="1:12" ht="15" x14ac:dyDescent="0.25">
      <c r="A133" s="25"/>
      <c r="B133" s="16"/>
      <c r="C133" s="11"/>
      <c r="D133" s="114" t="s">
        <v>21</v>
      </c>
      <c r="E133" s="143" t="s">
        <v>78</v>
      </c>
      <c r="F133" s="118">
        <v>200</v>
      </c>
      <c r="G133" s="105">
        <v>0.2</v>
      </c>
      <c r="H133" s="105">
        <v>0.05</v>
      </c>
      <c r="I133" s="106">
        <v>10</v>
      </c>
      <c r="J133" s="103">
        <v>41.3</v>
      </c>
      <c r="K133" s="109">
        <v>376</v>
      </c>
      <c r="L133" s="51"/>
    </row>
    <row r="134" spans="1:12" ht="15.75" thickBot="1" x14ac:dyDescent="0.3">
      <c r="A134" s="25"/>
      <c r="B134" s="16"/>
      <c r="C134" s="11"/>
      <c r="D134" s="114" t="s">
        <v>22</v>
      </c>
      <c r="E134" s="142" t="s">
        <v>68</v>
      </c>
      <c r="F134" s="116">
        <v>30</v>
      </c>
      <c r="G134" s="116">
        <v>2.6</v>
      </c>
      <c r="H134" s="116">
        <v>0.81</v>
      </c>
      <c r="I134" s="122">
        <v>14.4</v>
      </c>
      <c r="J134" s="116">
        <v>74.73</v>
      </c>
      <c r="K134" s="110"/>
      <c r="L134" s="51"/>
    </row>
    <row r="135" spans="1:12" ht="15" x14ac:dyDescent="0.25">
      <c r="A135" s="25"/>
      <c r="B135" s="16"/>
      <c r="C135" s="11"/>
      <c r="D135" s="110" t="s">
        <v>73</v>
      </c>
      <c r="E135" s="141" t="s">
        <v>73</v>
      </c>
      <c r="F135" s="73">
        <v>100</v>
      </c>
      <c r="G135" s="73">
        <v>1.1000000000000001</v>
      </c>
      <c r="H135" s="73">
        <v>0.76</v>
      </c>
      <c r="I135" s="74">
        <v>9.8000000000000007</v>
      </c>
      <c r="J135" s="73">
        <v>50.44</v>
      </c>
      <c r="K135" s="71">
        <v>338</v>
      </c>
      <c r="L135" s="51"/>
    </row>
    <row r="136" spans="1:12" ht="15.75" thickBot="1" x14ac:dyDescent="0.3">
      <c r="A136" s="25"/>
      <c r="B136" s="16"/>
      <c r="C136" s="11"/>
      <c r="D136" s="111" t="s">
        <v>74</v>
      </c>
      <c r="E136" s="115" t="s">
        <v>141</v>
      </c>
      <c r="F136" s="116">
        <v>60</v>
      </c>
      <c r="G136" s="116">
        <v>8.11</v>
      </c>
      <c r="H136" s="116">
        <v>8.6999999999999993</v>
      </c>
      <c r="I136" s="122">
        <v>26.53</v>
      </c>
      <c r="J136" s="116">
        <v>217.37</v>
      </c>
      <c r="K136" s="70">
        <v>406</v>
      </c>
      <c r="L136" s="51"/>
    </row>
    <row r="137" spans="1:12" ht="15" x14ac:dyDescent="0.2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38</v>
      </c>
      <c r="E139" s="9"/>
      <c r="F139" s="21">
        <f>SUM(F132:F138)</f>
        <v>605</v>
      </c>
      <c r="G139" s="21">
        <f t="shared" ref="G139" si="68">SUM(G132:G138)</f>
        <v>19.309999999999999</v>
      </c>
      <c r="H139" s="21">
        <f t="shared" ref="H139" si="69">SUM(H132:H138)</f>
        <v>20.71</v>
      </c>
      <c r="I139" s="21">
        <f t="shared" ref="I139" si="70">SUM(I132:I138)</f>
        <v>87.43</v>
      </c>
      <c r="J139" s="21">
        <f t="shared" ref="J139" si="71">SUM(J132:J138)</f>
        <v>613.35</v>
      </c>
      <c r="K139" s="27"/>
      <c r="L139" s="21">
        <v>69.430000000000007</v>
      </c>
    </row>
    <row r="140" spans="1:12" ht="15" x14ac:dyDescent="0.25">
      <c r="A140" s="178">
        <f>A132</f>
        <v>1</v>
      </c>
      <c r="B140" s="14">
        <f>B132</f>
        <v>4</v>
      </c>
      <c r="C140" s="10" t="s">
        <v>24</v>
      </c>
      <c r="D140" s="12" t="s">
        <v>23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14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14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146"/>
      <c r="B143" s="18"/>
      <c r="C143" s="8"/>
      <c r="D143" s="19" t="s">
        <v>38</v>
      </c>
      <c r="E143" s="9"/>
      <c r="F143" s="21">
        <f>SUM(F140:F142)</f>
        <v>0</v>
      </c>
      <c r="G143" s="21">
        <f t="shared" ref="G143" si="72">SUM(G140:G142)</f>
        <v>0</v>
      </c>
      <c r="H143" s="21">
        <f t="shared" ref="H143" si="73">SUM(H140:H142)</f>
        <v>0</v>
      </c>
      <c r="I143" s="21">
        <f t="shared" ref="I143" si="74">SUM(I140:I142)</f>
        <v>0</v>
      </c>
      <c r="J143" s="21">
        <f t="shared" ref="J143" si="75">SUM(J140:J142)</f>
        <v>0</v>
      </c>
      <c r="K143" s="27"/>
      <c r="L143" s="21">
        <f t="shared" ref="L143" ca="1" si="76">SUM(L140:L148)</f>
        <v>0</v>
      </c>
    </row>
    <row r="144" spans="1:12" ht="15" x14ac:dyDescent="0.25">
      <c r="A144" s="144">
        <f>A132</f>
        <v>1</v>
      </c>
      <c r="B144" s="14">
        <f>B132</f>
        <v>4</v>
      </c>
      <c r="C144" s="10" t="s">
        <v>25</v>
      </c>
      <c r="D144" s="99" t="s">
        <v>26</v>
      </c>
      <c r="E144" s="102" t="s">
        <v>55</v>
      </c>
      <c r="F144" s="103">
        <v>60</v>
      </c>
      <c r="G144" s="107">
        <v>1.1000000000000001</v>
      </c>
      <c r="H144" s="107">
        <v>5.7</v>
      </c>
      <c r="I144" s="108">
        <v>5.13</v>
      </c>
      <c r="J144" s="107">
        <v>76.22</v>
      </c>
      <c r="K144" s="110">
        <v>42</v>
      </c>
      <c r="L144" s="51"/>
    </row>
    <row r="145" spans="1:12" ht="30" x14ac:dyDescent="0.25">
      <c r="A145" s="25"/>
      <c r="B145" s="16"/>
      <c r="C145" s="11"/>
      <c r="D145" s="114" t="s">
        <v>27</v>
      </c>
      <c r="E145" s="115" t="s">
        <v>76</v>
      </c>
      <c r="F145" s="116">
        <v>250</v>
      </c>
      <c r="G145" s="119">
        <v>6.99</v>
      </c>
      <c r="H145" s="119">
        <v>3.4</v>
      </c>
      <c r="I145" s="121">
        <v>24.48</v>
      </c>
      <c r="J145" s="119">
        <v>156.47999999999999</v>
      </c>
      <c r="K145" s="110">
        <v>102</v>
      </c>
      <c r="L145" s="51"/>
    </row>
    <row r="146" spans="1:12" ht="30" x14ac:dyDescent="0.25">
      <c r="A146" s="25"/>
      <c r="B146" s="16"/>
      <c r="C146" s="11"/>
      <c r="D146" s="114" t="s">
        <v>28</v>
      </c>
      <c r="E146" s="190" t="s">
        <v>115</v>
      </c>
      <c r="F146" s="116">
        <v>250</v>
      </c>
      <c r="G146" s="119">
        <f>5.47+9.9</f>
        <v>15.370000000000001</v>
      </c>
      <c r="H146" s="119">
        <f>6.37+12.11</f>
        <v>18.48</v>
      </c>
      <c r="I146" s="121">
        <f>34.34+6.58</f>
        <v>40.92</v>
      </c>
      <c r="J146" s="119">
        <f>216.57+174.91</f>
        <v>391.48</v>
      </c>
      <c r="K146" s="208" t="s">
        <v>126</v>
      </c>
      <c r="L146" s="51"/>
    </row>
    <row r="147" spans="1:12" ht="15" x14ac:dyDescent="0.25">
      <c r="A147" s="25"/>
      <c r="B147" s="16"/>
      <c r="C147" s="11"/>
      <c r="D147" s="114" t="s">
        <v>29</v>
      </c>
      <c r="E147" s="190"/>
      <c r="F147" s="189"/>
      <c r="G147" s="191"/>
      <c r="H147" s="191"/>
      <c r="I147" s="192"/>
      <c r="J147" s="191"/>
      <c r="K147" s="191"/>
      <c r="L147" s="51"/>
    </row>
    <row r="148" spans="1:12" ht="15" x14ac:dyDescent="0.25">
      <c r="A148" s="25"/>
      <c r="B148" s="16"/>
      <c r="C148" s="11"/>
      <c r="D148" s="101" t="s">
        <v>72</v>
      </c>
      <c r="E148" s="115" t="s">
        <v>57</v>
      </c>
      <c r="F148" s="116">
        <v>200</v>
      </c>
      <c r="G148" s="116">
        <v>0.17</v>
      </c>
      <c r="H148" s="116">
        <v>0.17</v>
      </c>
      <c r="I148" s="122">
        <v>19.18</v>
      </c>
      <c r="J148" s="116">
        <v>76.8</v>
      </c>
      <c r="K148" s="188">
        <v>342</v>
      </c>
      <c r="L148" s="51"/>
    </row>
    <row r="149" spans="1:12" ht="15" x14ac:dyDescent="0.25">
      <c r="A149" s="25"/>
      <c r="B149" s="16"/>
      <c r="C149" s="11"/>
      <c r="D149" s="114" t="s">
        <v>31</v>
      </c>
      <c r="E149" s="115" t="s">
        <v>68</v>
      </c>
      <c r="F149" s="116">
        <v>30</v>
      </c>
      <c r="G149" s="119">
        <v>2.6</v>
      </c>
      <c r="H149" s="119">
        <v>0.81</v>
      </c>
      <c r="I149" s="121">
        <v>14.4</v>
      </c>
      <c r="J149" s="119">
        <v>74.73</v>
      </c>
      <c r="K149" s="110"/>
      <c r="L149" s="51"/>
    </row>
    <row r="150" spans="1:12" ht="15" x14ac:dyDescent="0.25">
      <c r="A150" s="25"/>
      <c r="B150" s="16"/>
      <c r="C150" s="11"/>
      <c r="D150" s="114" t="s">
        <v>32</v>
      </c>
      <c r="E150" s="117" t="s">
        <v>45</v>
      </c>
      <c r="F150" s="118">
        <v>20</v>
      </c>
      <c r="G150" s="127">
        <v>1.32</v>
      </c>
      <c r="H150" s="127">
        <v>0.22</v>
      </c>
      <c r="I150" s="128">
        <v>8.1999999999999993</v>
      </c>
      <c r="J150" s="127">
        <v>40.06</v>
      </c>
      <c r="K150" s="110"/>
      <c r="L150" s="51"/>
    </row>
    <row r="151" spans="1:12" ht="15" x14ac:dyDescent="0.25">
      <c r="A151" s="25"/>
      <c r="B151" s="16"/>
      <c r="C151" s="11"/>
      <c r="D151" s="6"/>
      <c r="E151" s="115"/>
      <c r="F151" s="116"/>
      <c r="G151" s="116"/>
      <c r="H151" s="116"/>
      <c r="I151" s="122"/>
      <c r="J151" s="116"/>
      <c r="K151" s="70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38</v>
      </c>
      <c r="E153" s="9"/>
      <c r="F153" s="21">
        <f>SUM(F144:F152)</f>
        <v>810</v>
      </c>
      <c r="G153" s="21">
        <f t="shared" ref="G153" si="77">SUM(G144:G152)</f>
        <v>27.550000000000004</v>
      </c>
      <c r="H153" s="21">
        <f t="shared" ref="H153" si="78">SUM(H144:H152)</f>
        <v>28.779999999999998</v>
      </c>
      <c r="I153" s="21">
        <f t="shared" ref="I153" si="79">SUM(I144:I152)</f>
        <v>112.31000000000002</v>
      </c>
      <c r="J153" s="21">
        <f t="shared" ref="J153" si="80">SUM(J144:J152)</f>
        <v>815.77</v>
      </c>
      <c r="K153" s="27"/>
      <c r="L153" s="21">
        <v>91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33</v>
      </c>
      <c r="D154" s="12" t="s">
        <v>34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30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38</v>
      </c>
      <c r="E158" s="9"/>
      <c r="F158" s="21">
        <f>SUM(F154:F157)</f>
        <v>0</v>
      </c>
      <c r="G158" s="21">
        <f t="shared" ref="G158" si="81">SUM(G154:G157)</f>
        <v>0</v>
      </c>
      <c r="H158" s="21">
        <f t="shared" ref="H158" si="82">SUM(H154:H157)</f>
        <v>0</v>
      </c>
      <c r="I158" s="21">
        <f t="shared" ref="I158" si="83">SUM(I154:I157)</f>
        <v>0</v>
      </c>
      <c r="J158" s="21">
        <f t="shared" ref="J158" si="84">SUM(J154:J157)</f>
        <v>0</v>
      </c>
      <c r="K158" s="27"/>
      <c r="L158" s="21"/>
    </row>
    <row r="159" spans="1:12" ht="15" x14ac:dyDescent="0.25">
      <c r="A159" s="28">
        <f>A132</f>
        <v>1</v>
      </c>
      <c r="B159" s="14">
        <f>B132</f>
        <v>4</v>
      </c>
      <c r="C159" s="10" t="s">
        <v>35</v>
      </c>
      <c r="D159" s="7" t="s">
        <v>20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29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30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22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38</v>
      </c>
      <c r="E165" s="9"/>
      <c r="F165" s="21">
        <f>SUM(F159:F164)</f>
        <v>0</v>
      </c>
      <c r="G165" s="21">
        <f t="shared" ref="G165" si="85">SUM(G159:G164)</f>
        <v>0</v>
      </c>
      <c r="H165" s="21">
        <f t="shared" ref="H165" si="86">SUM(H159:H164)</f>
        <v>0</v>
      </c>
      <c r="I165" s="21">
        <f t="shared" ref="I165" si="87">SUM(I159:I164)</f>
        <v>0</v>
      </c>
      <c r="J165" s="21">
        <f t="shared" ref="J165" si="88">SUM(J159:J164)</f>
        <v>0</v>
      </c>
      <c r="K165" s="27"/>
      <c r="L165" s="21">
        <f t="shared" ref="L165" ca="1" si="89">SUM(L159:L167)</f>
        <v>0</v>
      </c>
    </row>
    <row r="166" spans="1:12" ht="15" x14ac:dyDescent="0.25">
      <c r="A166" s="178">
        <f>A132</f>
        <v>1</v>
      </c>
      <c r="B166" s="14">
        <f>B132</f>
        <v>4</v>
      </c>
      <c r="C166" s="10" t="s">
        <v>36</v>
      </c>
      <c r="D166" s="12" t="s">
        <v>37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176"/>
      <c r="B167" s="16"/>
      <c r="C167" s="11"/>
      <c r="D167" s="12" t="s">
        <v>34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30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23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38</v>
      </c>
      <c r="E172" s="9"/>
      <c r="F172" s="21">
        <f>SUM(F166:F171)</f>
        <v>0</v>
      </c>
      <c r="G172" s="21">
        <f t="shared" ref="G172" si="90">SUM(G166:G171)</f>
        <v>0</v>
      </c>
      <c r="H172" s="21">
        <f t="shared" ref="H172" si="91">SUM(H166:H171)</f>
        <v>0</v>
      </c>
      <c r="I172" s="21">
        <f t="shared" ref="I172" si="92">SUM(I166:I171)</f>
        <v>0</v>
      </c>
      <c r="J172" s="21">
        <f t="shared" ref="J172" si="93">SUM(J166:J171)</f>
        <v>0</v>
      </c>
      <c r="K172" s="27"/>
      <c r="L172" s="21">
        <f t="shared" ref="L172" ca="1" si="94">SUM(L166:L174)</f>
        <v>0</v>
      </c>
    </row>
    <row r="173" spans="1:12" ht="15.75" customHeight="1" thickBot="1" x14ac:dyDescent="0.25">
      <c r="A173" s="31">
        <f>A132</f>
        <v>1</v>
      </c>
      <c r="B173" s="32">
        <f>B132</f>
        <v>4</v>
      </c>
      <c r="C173" s="219" t="s">
        <v>4</v>
      </c>
      <c r="D173" s="220"/>
      <c r="E173" s="33"/>
      <c r="F173" s="34">
        <f>F139+F143+F153+F158+F165+F172</f>
        <v>1415</v>
      </c>
      <c r="G173" s="34">
        <f t="shared" ref="G173" si="95">G139+G143+G153+G158+G165+G172</f>
        <v>46.86</v>
      </c>
      <c r="H173" s="34">
        <f t="shared" ref="H173" si="96">H139+H143+H153+H158+H165+H172</f>
        <v>49.489999999999995</v>
      </c>
      <c r="I173" s="34">
        <f t="shared" ref="I173" si="97">I139+I143+I153+I158+I165+I172</f>
        <v>199.74</v>
      </c>
      <c r="J173" s="34">
        <f t="shared" ref="J173" si="98">J139+J143+J153+J158+J165+J172</f>
        <v>1429.12</v>
      </c>
      <c r="K173" s="35"/>
      <c r="L173" s="34">
        <f>SUM(L139,L153,L158)</f>
        <v>160.43</v>
      </c>
    </row>
    <row r="174" spans="1:12" ht="15" x14ac:dyDescent="0.25">
      <c r="A174" s="22">
        <v>1</v>
      </c>
      <c r="B174" s="23">
        <v>5</v>
      </c>
      <c r="C174" s="24" t="s">
        <v>19</v>
      </c>
      <c r="D174" s="79" t="s">
        <v>20</v>
      </c>
      <c r="E174" s="190" t="s">
        <v>119</v>
      </c>
      <c r="F174" s="116">
        <v>250</v>
      </c>
      <c r="G174" s="116">
        <f>3.7+10.1</f>
        <v>13.8</v>
      </c>
      <c r="H174" s="116">
        <f>6.3+12.6</f>
        <v>18.899999999999999</v>
      </c>
      <c r="I174" s="122">
        <f>37.2+11.8</f>
        <v>49</v>
      </c>
      <c r="J174" s="116">
        <f>220.6+201</f>
        <v>421.6</v>
      </c>
      <c r="K174" s="208" t="s">
        <v>130</v>
      </c>
      <c r="L174" s="48"/>
    </row>
    <row r="175" spans="1:12" ht="15" x14ac:dyDescent="0.25">
      <c r="A175" s="25"/>
      <c r="B175" s="16"/>
      <c r="C175" s="11"/>
      <c r="D175" s="114" t="s">
        <v>21</v>
      </c>
      <c r="E175" s="153" t="s">
        <v>49</v>
      </c>
      <c r="F175" s="116">
        <v>200</v>
      </c>
      <c r="G175" s="116">
        <v>0.04</v>
      </c>
      <c r="H175" s="116">
        <v>5.0000000000000001E-3</v>
      </c>
      <c r="I175" s="122">
        <v>10.1</v>
      </c>
      <c r="J175" s="116">
        <v>40.700000000000003</v>
      </c>
      <c r="K175" s="70">
        <v>377</v>
      </c>
      <c r="L175" s="51"/>
    </row>
    <row r="176" spans="1:12" ht="15.75" thickBot="1" x14ac:dyDescent="0.3">
      <c r="A176" s="25"/>
      <c r="B176" s="16"/>
      <c r="C176" s="11"/>
      <c r="D176" s="114" t="s">
        <v>22</v>
      </c>
      <c r="E176" s="115" t="s">
        <v>65</v>
      </c>
      <c r="F176" s="116">
        <f>30+20</f>
        <v>50</v>
      </c>
      <c r="G176" s="116">
        <f>1.32+2.5</f>
        <v>3.8200000000000003</v>
      </c>
      <c r="H176" s="116">
        <f>0.81+0.22</f>
        <v>1.03</v>
      </c>
      <c r="I176" s="122">
        <f>8.2+9.4</f>
        <v>17.600000000000001</v>
      </c>
      <c r="J176" s="116">
        <f>40.06+54.89</f>
        <v>94.95</v>
      </c>
      <c r="K176" s="110"/>
      <c r="L176" s="51"/>
    </row>
    <row r="177" spans="1:12" ht="15" x14ac:dyDescent="0.25">
      <c r="A177" s="25"/>
      <c r="B177" s="16"/>
      <c r="C177" s="11"/>
      <c r="D177" s="155" t="s">
        <v>29</v>
      </c>
      <c r="E177" s="170"/>
      <c r="F177" s="193"/>
      <c r="G177" s="193"/>
      <c r="H177" s="193"/>
      <c r="I177" s="194"/>
      <c r="J177" s="193"/>
      <c r="K177" s="110"/>
      <c r="L177" s="51"/>
    </row>
    <row r="178" spans="1:12" ht="15" x14ac:dyDescent="0.25">
      <c r="A178" s="25"/>
      <c r="B178" s="16"/>
      <c r="C178" s="11"/>
      <c r="D178" s="156" t="s">
        <v>73</v>
      </c>
      <c r="E178" s="157" t="s">
        <v>73</v>
      </c>
      <c r="F178" s="51">
        <v>100</v>
      </c>
      <c r="G178" s="51">
        <v>1.1000000000000001</v>
      </c>
      <c r="H178" s="51">
        <v>0.76</v>
      </c>
      <c r="I178" s="51">
        <v>9.8000000000000007</v>
      </c>
      <c r="J178" s="52">
        <v>50.44</v>
      </c>
      <c r="K178" s="52">
        <v>338</v>
      </c>
      <c r="L178" s="51"/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38</v>
      </c>
      <c r="E181" s="9"/>
      <c r="F181" s="21">
        <f>SUM(F174:F180)</f>
        <v>600</v>
      </c>
      <c r="G181" s="21">
        <f t="shared" ref="G181" si="99">SUM(G174:G180)</f>
        <v>18.760000000000002</v>
      </c>
      <c r="H181" s="21">
        <f t="shared" ref="H181" si="100">SUM(H174:H180)</f>
        <v>20.695</v>
      </c>
      <c r="I181" s="21">
        <f t="shared" ref="I181" si="101">SUM(I174:I180)</f>
        <v>86.5</v>
      </c>
      <c r="J181" s="21">
        <f t="shared" ref="J181" si="102">SUM(J174:J180)</f>
        <v>607.69000000000005</v>
      </c>
      <c r="K181" s="27"/>
      <c r="L181" s="21">
        <v>69.430000000000007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24</v>
      </c>
      <c r="D182" s="12" t="s">
        <v>23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38</v>
      </c>
      <c r="E185" s="9"/>
      <c r="F185" s="21">
        <f>SUM(F182:F184)</f>
        <v>0</v>
      </c>
      <c r="G185" s="21">
        <f t="shared" ref="G185" si="103">SUM(G182:G184)</f>
        <v>0</v>
      </c>
      <c r="H185" s="21">
        <f t="shared" ref="H185" si="104">SUM(H182:H184)</f>
        <v>0</v>
      </c>
      <c r="I185" s="21">
        <f t="shared" ref="I185" si="105">SUM(I182:I184)</f>
        <v>0</v>
      </c>
      <c r="J185" s="21">
        <f t="shared" ref="J185" si="106">SUM(J182:J184)</f>
        <v>0</v>
      </c>
      <c r="K185" s="27"/>
      <c r="L185" s="21">
        <f t="shared" ref="L185" ca="1" si="107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25</v>
      </c>
      <c r="D186" s="99" t="s">
        <v>26</v>
      </c>
      <c r="E186" s="153" t="s">
        <v>91</v>
      </c>
      <c r="F186" s="103">
        <v>60</v>
      </c>
      <c r="G186" s="103">
        <v>0.63</v>
      </c>
      <c r="H186" s="103">
        <v>6.05</v>
      </c>
      <c r="I186" s="87">
        <v>5.27</v>
      </c>
      <c r="J186" s="103">
        <v>78.05</v>
      </c>
      <c r="K186" s="97">
        <v>52</v>
      </c>
      <c r="L186" s="51"/>
    </row>
    <row r="187" spans="1:12" ht="15" x14ac:dyDescent="0.25">
      <c r="A187" s="25"/>
      <c r="B187" s="16"/>
      <c r="C187" s="11"/>
      <c r="D187" s="100" t="s">
        <v>27</v>
      </c>
      <c r="E187" s="154" t="s">
        <v>92</v>
      </c>
      <c r="F187" s="116">
        <v>250</v>
      </c>
      <c r="G187" s="96">
        <v>7.1</v>
      </c>
      <c r="H187" s="96">
        <v>6.33</v>
      </c>
      <c r="I187" s="122">
        <v>22.6</v>
      </c>
      <c r="J187" s="96">
        <v>175.77</v>
      </c>
      <c r="K187" s="97">
        <v>112</v>
      </c>
      <c r="L187" s="51"/>
    </row>
    <row r="188" spans="1:12" ht="15" x14ac:dyDescent="0.25">
      <c r="A188" s="25"/>
      <c r="B188" s="16"/>
      <c r="C188" s="11"/>
      <c r="D188" s="100" t="s">
        <v>28</v>
      </c>
      <c r="E188" s="154" t="s">
        <v>60</v>
      </c>
      <c r="F188" s="116">
        <v>210</v>
      </c>
      <c r="G188" s="119">
        <v>15.9</v>
      </c>
      <c r="H188" s="119">
        <v>12.8</v>
      </c>
      <c r="I188" s="121">
        <v>51.4</v>
      </c>
      <c r="J188" s="129">
        <v>384.4</v>
      </c>
      <c r="K188" s="70">
        <v>263</v>
      </c>
      <c r="L188" s="51"/>
    </row>
    <row r="189" spans="1:12" ht="15" x14ac:dyDescent="0.25">
      <c r="A189" s="25"/>
      <c r="B189" s="16"/>
      <c r="C189" s="11"/>
      <c r="D189" s="100" t="s">
        <v>29</v>
      </c>
      <c r="E189" s="115"/>
      <c r="F189" s="116"/>
      <c r="G189" s="116"/>
      <c r="H189" s="116"/>
      <c r="I189" s="122"/>
      <c r="J189" s="96"/>
      <c r="K189" s="70"/>
      <c r="L189" s="51"/>
    </row>
    <row r="190" spans="1:12" ht="15.75" thickBot="1" x14ac:dyDescent="0.3">
      <c r="A190" s="25"/>
      <c r="B190" s="16"/>
      <c r="C190" s="11"/>
      <c r="D190" s="159" t="s">
        <v>30</v>
      </c>
      <c r="E190" s="152" t="s">
        <v>93</v>
      </c>
      <c r="F190" s="92">
        <v>200</v>
      </c>
      <c r="G190" s="92">
        <v>0.05</v>
      </c>
      <c r="H190" s="92">
        <v>0</v>
      </c>
      <c r="I190" s="95">
        <v>12.6</v>
      </c>
      <c r="J190" s="92">
        <v>50.6</v>
      </c>
      <c r="K190" s="70">
        <v>348</v>
      </c>
      <c r="L190" s="51"/>
    </row>
    <row r="191" spans="1:12" ht="15" x14ac:dyDescent="0.25">
      <c r="A191" s="25"/>
      <c r="B191" s="16"/>
      <c r="C191" s="11"/>
      <c r="D191" s="100" t="s">
        <v>31</v>
      </c>
      <c r="E191" s="115" t="s">
        <v>68</v>
      </c>
      <c r="F191" s="116">
        <v>40</v>
      </c>
      <c r="G191" s="96">
        <v>3.28</v>
      </c>
      <c r="H191" s="96">
        <v>1.08</v>
      </c>
      <c r="I191" s="122">
        <v>19.2</v>
      </c>
      <c r="J191" s="96">
        <v>99.64</v>
      </c>
      <c r="K191" s="98"/>
      <c r="L191" s="51"/>
    </row>
    <row r="192" spans="1:12" ht="15" x14ac:dyDescent="0.25">
      <c r="A192" s="25"/>
      <c r="B192" s="16"/>
      <c r="C192" s="11"/>
      <c r="D192" s="100" t="s">
        <v>32</v>
      </c>
      <c r="E192" s="89" t="s">
        <v>45</v>
      </c>
      <c r="F192" s="93">
        <v>20</v>
      </c>
      <c r="G192" s="93">
        <v>1.32</v>
      </c>
      <c r="H192" s="93">
        <v>0.22</v>
      </c>
      <c r="I192" s="94">
        <v>8.1999999999999993</v>
      </c>
      <c r="J192" s="93">
        <v>40.06</v>
      </c>
      <c r="K192" s="98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38</v>
      </c>
      <c r="E195" s="9"/>
      <c r="F195" s="21">
        <f>SUM(F186:F194)</f>
        <v>780</v>
      </c>
      <c r="G195" s="21">
        <f t="shared" ref="G195" si="108">SUM(G186:G194)</f>
        <v>28.28</v>
      </c>
      <c r="H195" s="21">
        <f t="shared" ref="H195" si="109">SUM(H186:H194)</f>
        <v>26.479999999999997</v>
      </c>
      <c r="I195" s="21">
        <f t="shared" ref="I195" si="110">SUM(I186:I194)</f>
        <v>119.27</v>
      </c>
      <c r="J195" s="21">
        <f t="shared" ref="J195" si="111">SUM(J186:J194)</f>
        <v>828.52</v>
      </c>
      <c r="K195" s="27"/>
      <c r="L195" s="21">
        <v>91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33</v>
      </c>
      <c r="D196" s="12" t="s">
        <v>20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30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 t="s">
        <v>22</v>
      </c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38</v>
      </c>
      <c r="E200" s="9"/>
      <c r="F200" s="21">
        <f>SUM(F196:F199)</f>
        <v>0</v>
      </c>
      <c r="G200" s="21">
        <f t="shared" ref="G200" si="112">SUM(G196:G199)</f>
        <v>0</v>
      </c>
      <c r="H200" s="21">
        <f t="shared" ref="H200" si="113">SUM(H196:H199)</f>
        <v>0</v>
      </c>
      <c r="I200" s="21">
        <f t="shared" ref="I200" si="114">SUM(I196:I199)</f>
        <v>0</v>
      </c>
      <c r="J200" s="21">
        <f t="shared" ref="J200" si="115">SUM(J196:J199)</f>
        <v>0</v>
      </c>
      <c r="K200" s="27"/>
      <c r="L200" s="21"/>
    </row>
    <row r="201" spans="1:12" ht="15" x14ac:dyDescent="0.25">
      <c r="A201" s="28">
        <f>A174</f>
        <v>1</v>
      </c>
      <c r="B201" s="14">
        <f>B174</f>
        <v>5</v>
      </c>
      <c r="C201" s="10" t="s">
        <v>35</v>
      </c>
      <c r="D201" s="7" t="s">
        <v>20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29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30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22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38</v>
      </c>
      <c r="E207" s="9"/>
      <c r="F207" s="21">
        <f>SUM(F201:F206)</f>
        <v>0</v>
      </c>
      <c r="G207" s="21">
        <f t="shared" ref="G207" si="116">SUM(G201:G206)</f>
        <v>0</v>
      </c>
      <c r="H207" s="21">
        <f t="shared" ref="H207" si="117">SUM(H201:H206)</f>
        <v>0</v>
      </c>
      <c r="I207" s="21">
        <f t="shared" ref="I207" si="118">SUM(I201:I206)</f>
        <v>0</v>
      </c>
      <c r="J207" s="21">
        <f t="shared" ref="J207" si="119">SUM(J201:J206)</f>
        <v>0</v>
      </c>
      <c r="K207" s="27"/>
      <c r="L207" s="21">
        <f t="shared" ref="L207" ca="1" si="120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36</v>
      </c>
      <c r="D208" s="12" t="s">
        <v>37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34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30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23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38</v>
      </c>
      <c r="E214" s="9"/>
      <c r="F214" s="21">
        <f>SUM(F208:F213)</f>
        <v>0</v>
      </c>
      <c r="G214" s="21">
        <f t="shared" ref="G214" si="121">SUM(G208:G213)</f>
        <v>0</v>
      </c>
      <c r="H214" s="21">
        <f t="shared" ref="H214" si="122">SUM(H208:H213)</f>
        <v>0</v>
      </c>
      <c r="I214" s="21">
        <f t="shared" ref="I214" si="123">SUM(I208:I213)</f>
        <v>0</v>
      </c>
      <c r="J214" s="21">
        <f t="shared" ref="J214" si="124">SUM(J208:J213)</f>
        <v>0</v>
      </c>
      <c r="K214" s="27"/>
      <c r="L214" s="21">
        <f t="shared" ref="L214" ca="1" si="125">SUM(L208:L216)</f>
        <v>0</v>
      </c>
    </row>
    <row r="215" spans="1:12" ht="15.75" customHeight="1" thickBot="1" x14ac:dyDescent="0.25">
      <c r="A215" s="31">
        <f>A174</f>
        <v>1</v>
      </c>
      <c r="B215" s="32">
        <f>B174</f>
        <v>5</v>
      </c>
      <c r="C215" s="219" t="s">
        <v>4</v>
      </c>
      <c r="D215" s="220"/>
      <c r="E215" s="33"/>
      <c r="F215" s="34">
        <f>F181+F185+F195+F200+F207+F214</f>
        <v>1380</v>
      </c>
      <c r="G215" s="34">
        <f t="shared" ref="G215" si="126">G181+G185+G195+G200+G207+G214</f>
        <v>47.040000000000006</v>
      </c>
      <c r="H215" s="34">
        <f t="shared" ref="H215" si="127">H181+H185+H195+H200+H207+H214</f>
        <v>47.174999999999997</v>
      </c>
      <c r="I215" s="34">
        <f t="shared" ref="I215" si="128">I181+I185+I195+I200+I207+I214</f>
        <v>205.76999999999998</v>
      </c>
      <c r="J215" s="34">
        <f t="shared" ref="J215" si="129">J181+J185+J195+J200+J207+J214</f>
        <v>1436.21</v>
      </c>
      <c r="K215" s="35"/>
      <c r="L215" s="34">
        <f>SUM(L181,L195,L200)</f>
        <v>160.43</v>
      </c>
    </row>
    <row r="216" spans="1:12" ht="30" x14ac:dyDescent="0.25">
      <c r="A216" s="175">
        <v>1</v>
      </c>
      <c r="B216" s="23">
        <v>6</v>
      </c>
      <c r="C216" s="24" t="s">
        <v>19</v>
      </c>
      <c r="D216" s="79" t="s">
        <v>20</v>
      </c>
      <c r="E216" s="200" t="s">
        <v>120</v>
      </c>
      <c r="F216" s="96">
        <v>270</v>
      </c>
      <c r="G216" s="96">
        <f>3.8+11.8</f>
        <v>15.600000000000001</v>
      </c>
      <c r="H216" s="96">
        <f>6.5+7.03</f>
        <v>13.530000000000001</v>
      </c>
      <c r="I216" s="122">
        <f>34.8+10.9</f>
        <v>45.699999999999996</v>
      </c>
      <c r="J216" s="96">
        <f>212.9+154.07</f>
        <v>366.97</v>
      </c>
      <c r="K216" s="208" t="s">
        <v>131</v>
      </c>
      <c r="L216" s="48"/>
    </row>
    <row r="217" spans="1:12" ht="15" x14ac:dyDescent="0.25">
      <c r="A217" s="25"/>
      <c r="B217" s="16"/>
      <c r="C217" s="11"/>
      <c r="D217" s="100" t="s">
        <v>21</v>
      </c>
      <c r="E217" s="153" t="s">
        <v>52</v>
      </c>
      <c r="F217" s="103">
        <v>200</v>
      </c>
      <c r="G217" s="103">
        <v>0.24</v>
      </c>
      <c r="H217" s="103">
        <v>0.09</v>
      </c>
      <c r="I217" s="87">
        <v>11</v>
      </c>
      <c r="J217" s="103">
        <v>45.77</v>
      </c>
      <c r="K217" s="130">
        <v>377</v>
      </c>
      <c r="L217" s="51"/>
    </row>
    <row r="218" spans="1:12" ht="15.75" thickBot="1" x14ac:dyDescent="0.3">
      <c r="A218" s="25"/>
      <c r="B218" s="16"/>
      <c r="C218" s="11"/>
      <c r="D218" s="100" t="s">
        <v>22</v>
      </c>
      <c r="E218" s="115" t="s">
        <v>65</v>
      </c>
      <c r="F218" s="96">
        <f>20+20</f>
        <v>40</v>
      </c>
      <c r="G218" s="96">
        <f>1.64+1.32</f>
        <v>2.96</v>
      </c>
      <c r="H218" s="96">
        <f>0.54+0.22</f>
        <v>0.76</v>
      </c>
      <c r="I218" s="122">
        <f>8.2+9.6</f>
        <v>17.799999999999997</v>
      </c>
      <c r="J218" s="161">
        <f>49.82+40.06</f>
        <v>89.88</v>
      </c>
      <c r="K218" s="98"/>
      <c r="L218" s="51"/>
    </row>
    <row r="219" spans="1:12" ht="15" x14ac:dyDescent="0.25">
      <c r="A219" s="25"/>
      <c r="B219" s="16"/>
      <c r="C219" s="11"/>
      <c r="D219" s="162" t="s">
        <v>94</v>
      </c>
      <c r="E219" s="158" t="s">
        <v>95</v>
      </c>
      <c r="F219" s="73">
        <v>40</v>
      </c>
      <c r="G219" s="73">
        <v>1.4</v>
      </c>
      <c r="H219" s="73">
        <v>6.04</v>
      </c>
      <c r="I219" s="74">
        <v>13.3</v>
      </c>
      <c r="J219" s="73">
        <v>113.16</v>
      </c>
      <c r="K219" s="98">
        <v>452</v>
      </c>
      <c r="L219" s="51"/>
    </row>
    <row r="220" spans="1:12" ht="15.75" thickBot="1" x14ac:dyDescent="0.3">
      <c r="A220" s="25"/>
      <c r="B220" s="16"/>
      <c r="C220" s="11"/>
      <c r="D220" s="111" t="s">
        <v>29</v>
      </c>
      <c r="E220" s="196"/>
      <c r="F220" s="179"/>
      <c r="G220" s="197"/>
      <c r="H220" s="197"/>
      <c r="I220" s="198"/>
      <c r="J220" s="197"/>
      <c r="K220" s="199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38</v>
      </c>
      <c r="E223" s="9"/>
      <c r="F223" s="21">
        <f>SUM(F216:F222)</f>
        <v>550</v>
      </c>
      <c r="G223" s="21">
        <f t="shared" ref="G223" si="130">SUM(G216:G222)</f>
        <v>20.2</v>
      </c>
      <c r="H223" s="21">
        <f t="shared" ref="H223" si="131">SUM(H216:H222)</f>
        <v>20.420000000000002</v>
      </c>
      <c r="I223" s="21">
        <f t="shared" ref="I223" si="132">SUM(I216:I222)</f>
        <v>87.8</v>
      </c>
      <c r="J223" s="21">
        <f t="shared" ref="J223" si="133">SUM(J216:J222)</f>
        <v>615.78</v>
      </c>
      <c r="K223" s="27"/>
      <c r="L223" s="21">
        <v>69.430000000000007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24</v>
      </c>
      <c r="D224" s="12" t="s">
        <v>23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38</v>
      </c>
      <c r="E227" s="9"/>
      <c r="F227" s="21">
        <f>SUM(F224:F226)</f>
        <v>0</v>
      </c>
      <c r="G227" s="21">
        <f t="shared" ref="G227" si="134">SUM(G224:G226)</f>
        <v>0</v>
      </c>
      <c r="H227" s="21">
        <f t="shared" ref="H227" si="135">SUM(H224:H226)</f>
        <v>0</v>
      </c>
      <c r="I227" s="21">
        <f t="shared" ref="I227" si="136">SUM(I224:I226)</f>
        <v>0</v>
      </c>
      <c r="J227" s="21">
        <f t="shared" ref="J227" si="137">SUM(J224:J226)</f>
        <v>0</v>
      </c>
      <c r="K227" s="27"/>
      <c r="L227" s="21">
        <f t="shared" ref="L227" ca="1" si="138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25</v>
      </c>
      <c r="D228" s="99" t="s">
        <v>26</v>
      </c>
      <c r="E228" s="153" t="s">
        <v>96</v>
      </c>
      <c r="F228" s="103">
        <v>60</v>
      </c>
      <c r="G228" s="103">
        <v>0.32</v>
      </c>
      <c r="H228" s="103">
        <v>0.04</v>
      </c>
      <c r="I228" s="87">
        <v>0.68</v>
      </c>
      <c r="J228" s="103">
        <v>4.3600000000000003</v>
      </c>
      <c r="K228" s="97">
        <v>70</v>
      </c>
      <c r="L228" s="51"/>
    </row>
    <row r="229" spans="1:12" ht="30" x14ac:dyDescent="0.25">
      <c r="A229" s="25"/>
      <c r="B229" s="16"/>
      <c r="C229" s="11"/>
      <c r="D229" s="100" t="s">
        <v>27</v>
      </c>
      <c r="E229" s="104" t="s">
        <v>51</v>
      </c>
      <c r="F229" s="96">
        <v>250</v>
      </c>
      <c r="G229" s="96">
        <v>6.5</v>
      </c>
      <c r="H229" s="96">
        <v>8</v>
      </c>
      <c r="I229" s="122">
        <v>9.3000000000000007</v>
      </c>
      <c r="J229" s="96">
        <v>135.4</v>
      </c>
      <c r="K229" s="97">
        <v>88</v>
      </c>
      <c r="L229" s="51"/>
    </row>
    <row r="230" spans="1:12" ht="30" x14ac:dyDescent="0.25">
      <c r="A230" s="25"/>
      <c r="B230" s="16"/>
      <c r="C230" s="11"/>
      <c r="D230" s="100" t="s">
        <v>28</v>
      </c>
      <c r="E230" s="200" t="s">
        <v>121</v>
      </c>
      <c r="F230" s="96">
        <v>260</v>
      </c>
      <c r="G230" s="96">
        <f>6.9+10.29</f>
        <v>17.189999999999998</v>
      </c>
      <c r="H230" s="96">
        <f>5.8+13.2</f>
        <v>19</v>
      </c>
      <c r="I230" s="122">
        <f>37.9+20.2</f>
        <v>58.099999999999994</v>
      </c>
      <c r="J230" s="96">
        <f>232.3+240.76</f>
        <v>473.06</v>
      </c>
      <c r="K230" s="211" t="s">
        <v>132</v>
      </c>
      <c r="L230" s="51"/>
    </row>
    <row r="231" spans="1:12" ht="15" x14ac:dyDescent="0.25">
      <c r="A231" s="25"/>
      <c r="B231" s="16"/>
      <c r="C231" s="11"/>
      <c r="D231" s="100" t="s">
        <v>29</v>
      </c>
      <c r="E231" s="200"/>
      <c r="F231" s="96"/>
      <c r="G231" s="195"/>
      <c r="H231" s="195"/>
      <c r="I231" s="192"/>
      <c r="J231" s="195"/>
      <c r="K231" s="201"/>
      <c r="L231" s="51"/>
    </row>
    <row r="232" spans="1:12" ht="15.75" thickBot="1" x14ac:dyDescent="0.3">
      <c r="A232" s="25"/>
      <c r="B232" s="16"/>
      <c r="C232" s="11"/>
      <c r="D232" s="168" t="s">
        <v>72</v>
      </c>
      <c r="E232" s="152" t="s">
        <v>97</v>
      </c>
      <c r="F232" s="92">
        <v>200</v>
      </c>
      <c r="G232" s="92">
        <v>0</v>
      </c>
      <c r="H232" s="92">
        <v>0</v>
      </c>
      <c r="I232" s="95">
        <v>20.9</v>
      </c>
      <c r="J232" s="92">
        <v>83.9</v>
      </c>
      <c r="K232" s="70">
        <v>359</v>
      </c>
      <c r="L232" s="51"/>
    </row>
    <row r="233" spans="1:12" ht="15" x14ac:dyDescent="0.25">
      <c r="A233" s="25"/>
      <c r="B233" s="16"/>
      <c r="C233" s="11"/>
      <c r="D233" s="100" t="s">
        <v>31</v>
      </c>
      <c r="E233" s="104" t="s">
        <v>68</v>
      </c>
      <c r="F233" s="96">
        <v>30</v>
      </c>
      <c r="G233" s="96">
        <v>2.6</v>
      </c>
      <c r="H233" s="96">
        <v>0.81</v>
      </c>
      <c r="I233" s="122">
        <v>14.4</v>
      </c>
      <c r="J233" s="96">
        <v>74.73</v>
      </c>
      <c r="K233" s="98"/>
      <c r="L233" s="51"/>
    </row>
    <row r="234" spans="1:12" ht="15" x14ac:dyDescent="0.25">
      <c r="A234" s="25"/>
      <c r="B234" s="16"/>
      <c r="C234" s="11"/>
      <c r="D234" s="100" t="s">
        <v>32</v>
      </c>
      <c r="E234" s="89" t="s">
        <v>45</v>
      </c>
      <c r="F234" s="93">
        <v>20</v>
      </c>
      <c r="G234" s="93">
        <v>1.32</v>
      </c>
      <c r="H234" s="93">
        <v>0.22</v>
      </c>
      <c r="I234" s="94">
        <v>8.1999999999999993</v>
      </c>
      <c r="J234" s="93">
        <v>40.06</v>
      </c>
      <c r="K234" s="98"/>
      <c r="L234" s="51"/>
    </row>
    <row r="235" spans="1:12" ht="15.75" thickBot="1" x14ac:dyDescent="0.3">
      <c r="A235" s="25"/>
      <c r="B235" s="16"/>
      <c r="C235" s="11"/>
      <c r="D235" s="101"/>
      <c r="E235" s="91"/>
      <c r="F235" s="92"/>
      <c r="G235" s="92"/>
      <c r="H235" s="92"/>
      <c r="I235" s="95"/>
      <c r="J235" s="92"/>
      <c r="K235" s="98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38</v>
      </c>
      <c r="E237" s="9"/>
      <c r="F237" s="21">
        <f>SUM(F228:F236)</f>
        <v>820</v>
      </c>
      <c r="G237" s="21">
        <f t="shared" ref="G237" si="139">SUM(G228:G236)</f>
        <v>27.93</v>
      </c>
      <c r="H237" s="21">
        <f t="shared" ref="H237" si="140">SUM(H228:H236)</f>
        <v>28.069999999999997</v>
      </c>
      <c r="I237" s="21">
        <f t="shared" ref="I237" si="141">SUM(I228:I236)</f>
        <v>111.58</v>
      </c>
      <c r="J237" s="21">
        <f t="shared" ref="J237" si="142">SUM(J228:J236)</f>
        <v>811.51</v>
      </c>
      <c r="K237" s="27"/>
      <c r="L237" s="21">
        <v>69.430000000000007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33</v>
      </c>
      <c r="D238" s="12" t="s">
        <v>34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30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38</v>
      </c>
      <c r="E242" s="9"/>
      <c r="F242" s="21">
        <f>SUM(F238:F241)</f>
        <v>0</v>
      </c>
      <c r="G242" s="21">
        <f t="shared" ref="G242" si="143">SUM(G238:G241)</f>
        <v>0</v>
      </c>
      <c r="H242" s="21">
        <f t="shared" ref="H242" si="144">SUM(H238:H241)</f>
        <v>0</v>
      </c>
      <c r="I242" s="21">
        <f t="shared" ref="I242" si="145">SUM(I238:I241)</f>
        <v>0</v>
      </c>
      <c r="J242" s="21">
        <f t="shared" ref="J242" si="146">SUM(J238:J241)</f>
        <v>0</v>
      </c>
      <c r="K242" s="27"/>
      <c r="L242" s="21"/>
    </row>
    <row r="243" spans="1:12" ht="15" x14ac:dyDescent="0.25">
      <c r="A243" s="28">
        <f>A216</f>
        <v>1</v>
      </c>
      <c r="B243" s="14">
        <f>B216</f>
        <v>6</v>
      </c>
      <c r="C243" s="10" t="s">
        <v>35</v>
      </c>
      <c r="D243" s="7" t="s">
        <v>20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29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30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22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38</v>
      </c>
      <c r="E249" s="9"/>
      <c r="F249" s="21">
        <f>SUM(F243:F248)</f>
        <v>0</v>
      </c>
      <c r="G249" s="21">
        <f t="shared" ref="G249" si="147">SUM(G243:G248)</f>
        <v>0</v>
      </c>
      <c r="H249" s="21">
        <f t="shared" ref="H249" si="148">SUM(H243:H248)</f>
        <v>0</v>
      </c>
      <c r="I249" s="21">
        <f t="shared" ref="I249" si="149">SUM(I243:I248)</f>
        <v>0</v>
      </c>
      <c r="J249" s="21">
        <f t="shared" ref="J249" si="150">SUM(J243:J248)</f>
        <v>0</v>
      </c>
      <c r="K249" s="27"/>
      <c r="L249" s="21">
        <f t="shared" ref="L249" ca="1" si="151">SUM(L243:L251)</f>
        <v>0</v>
      </c>
    </row>
    <row r="250" spans="1:12" ht="15" x14ac:dyDescent="0.25">
      <c r="A250" s="178">
        <f>A216</f>
        <v>1</v>
      </c>
      <c r="B250" s="14">
        <f>B216</f>
        <v>6</v>
      </c>
      <c r="C250" s="10" t="s">
        <v>36</v>
      </c>
      <c r="D250" s="12" t="s">
        <v>37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34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30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23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38</v>
      </c>
      <c r="E256" s="9"/>
      <c r="F256" s="21">
        <f>SUM(F250:F255)</f>
        <v>0</v>
      </c>
      <c r="G256" s="21">
        <f t="shared" ref="G256" si="152">SUM(G250:G255)</f>
        <v>0</v>
      </c>
      <c r="H256" s="21">
        <f t="shared" ref="H256" si="153">SUM(H250:H255)</f>
        <v>0</v>
      </c>
      <c r="I256" s="21">
        <f t="shared" ref="I256" si="154">SUM(I250:I255)</f>
        <v>0</v>
      </c>
      <c r="J256" s="21">
        <f t="shared" ref="J256" si="155">SUM(J250:J255)</f>
        <v>0</v>
      </c>
      <c r="K256" s="27"/>
      <c r="L256" s="21">
        <f t="shared" ref="L256" ca="1" si="156">SUM(L250:L258)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219" t="s">
        <v>4</v>
      </c>
      <c r="D257" s="220"/>
      <c r="E257" s="33"/>
      <c r="F257" s="34">
        <f>F223+F227+F237+F242+F249+F256</f>
        <v>1370</v>
      </c>
      <c r="G257" s="34">
        <f t="shared" ref="G257" si="157">G223+G227+G237+G242+G249+G256</f>
        <v>48.129999999999995</v>
      </c>
      <c r="H257" s="34">
        <f t="shared" ref="H257" si="158">H223+H227+H237+H242+H249+H256</f>
        <v>48.489999999999995</v>
      </c>
      <c r="I257" s="34">
        <f t="shared" ref="I257" si="159">I223+I227+I237+I242+I249+I256</f>
        <v>199.38</v>
      </c>
      <c r="J257" s="34">
        <f t="shared" ref="J257" si="160">J223+J227+J237+J242+J249+J256</f>
        <v>1427.29</v>
      </c>
      <c r="K257" s="35"/>
      <c r="L257" s="34">
        <f>SUM(L223,L237,L242)</f>
        <v>138.86000000000001</v>
      </c>
    </row>
    <row r="258" spans="1:12" ht="15" x14ac:dyDescent="0.25">
      <c r="A258" s="175">
        <v>2</v>
      </c>
      <c r="B258" s="23">
        <v>1</v>
      </c>
      <c r="C258" s="24" t="s">
        <v>19</v>
      </c>
      <c r="D258" s="79" t="s">
        <v>20</v>
      </c>
      <c r="E258" s="104" t="s">
        <v>77</v>
      </c>
      <c r="F258" s="96">
        <v>215</v>
      </c>
      <c r="G258" s="96">
        <v>7.8</v>
      </c>
      <c r="H258" s="96">
        <v>8.6</v>
      </c>
      <c r="I258" s="122">
        <v>37.9</v>
      </c>
      <c r="J258" s="96">
        <v>260.2</v>
      </c>
      <c r="K258" s="131">
        <v>173</v>
      </c>
      <c r="L258" s="48"/>
    </row>
    <row r="259" spans="1:12" ht="15" x14ac:dyDescent="0.25">
      <c r="A259" s="25"/>
      <c r="B259" s="16"/>
      <c r="C259" s="11"/>
      <c r="D259" s="100" t="s">
        <v>21</v>
      </c>
      <c r="E259" s="102" t="s">
        <v>78</v>
      </c>
      <c r="F259" s="93">
        <v>200</v>
      </c>
      <c r="G259" s="93">
        <v>0.2</v>
      </c>
      <c r="H259" s="93">
        <v>0.05</v>
      </c>
      <c r="I259" s="94">
        <v>10</v>
      </c>
      <c r="J259" s="93">
        <v>41.3</v>
      </c>
      <c r="K259" s="130">
        <v>376</v>
      </c>
      <c r="L259" s="51"/>
    </row>
    <row r="260" spans="1:12" ht="15" x14ac:dyDescent="0.25">
      <c r="A260" s="25"/>
      <c r="B260" s="16"/>
      <c r="C260" s="11"/>
      <c r="D260" s="100" t="s">
        <v>22</v>
      </c>
      <c r="E260" s="104" t="s">
        <v>65</v>
      </c>
      <c r="F260" s="96">
        <f>20+20</f>
        <v>40</v>
      </c>
      <c r="G260" s="96">
        <f>1.64+1.32</f>
        <v>2.96</v>
      </c>
      <c r="H260" s="96">
        <f>0.54+0.22</f>
        <v>0.76</v>
      </c>
      <c r="I260" s="122">
        <f>9.6+8.2</f>
        <v>17.799999999999997</v>
      </c>
      <c r="J260" s="96">
        <f>49.82+40.06</f>
        <v>89.88</v>
      </c>
      <c r="K260" s="98"/>
      <c r="L260" s="51"/>
    </row>
    <row r="261" spans="1:12" ht="15.75" thickBot="1" x14ac:dyDescent="0.3">
      <c r="A261" s="25"/>
      <c r="B261" s="16"/>
      <c r="C261" s="11"/>
      <c r="D261" s="98" t="s">
        <v>74</v>
      </c>
      <c r="E261" s="104" t="s">
        <v>58</v>
      </c>
      <c r="F261" s="96">
        <v>60</v>
      </c>
      <c r="G261" s="96">
        <v>5.2</v>
      </c>
      <c r="H261" s="96">
        <v>7.9</v>
      </c>
      <c r="I261" s="122">
        <v>20.309999999999999</v>
      </c>
      <c r="J261" s="96">
        <v>173.14</v>
      </c>
      <c r="K261" s="131">
        <v>418</v>
      </c>
      <c r="L261" s="51"/>
    </row>
    <row r="262" spans="1:12" ht="15.75" thickBot="1" x14ac:dyDescent="0.3">
      <c r="A262" s="25"/>
      <c r="B262" s="16"/>
      <c r="C262" s="11"/>
      <c r="D262" s="111" t="s">
        <v>71</v>
      </c>
      <c r="E262" s="80" t="s">
        <v>50</v>
      </c>
      <c r="F262" s="73">
        <v>15</v>
      </c>
      <c r="G262" s="73">
        <v>4</v>
      </c>
      <c r="H262" s="73">
        <v>2.52</v>
      </c>
      <c r="I262" s="74"/>
      <c r="J262" s="73">
        <v>38.68</v>
      </c>
      <c r="K262" s="132">
        <v>15</v>
      </c>
      <c r="L262" s="51"/>
    </row>
    <row r="263" spans="1:12" ht="15" x14ac:dyDescent="0.25">
      <c r="A263" s="25"/>
      <c r="B263" s="16"/>
      <c r="C263" s="11"/>
      <c r="D263" s="7" t="s">
        <v>23</v>
      </c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38</v>
      </c>
      <c r="E265" s="9"/>
      <c r="F265" s="21">
        <f>SUM(F258:F264)</f>
        <v>530</v>
      </c>
      <c r="G265" s="21">
        <f t="shared" ref="G265" si="161">SUM(G258:G264)</f>
        <v>20.16</v>
      </c>
      <c r="H265" s="21">
        <f t="shared" ref="H265" si="162">SUM(H258:H264)</f>
        <v>19.830000000000002</v>
      </c>
      <c r="I265" s="21">
        <f t="shared" ref="I265" si="163">SUM(I258:I264)</f>
        <v>86.009999999999991</v>
      </c>
      <c r="J265" s="21">
        <f t="shared" ref="J265" si="164">SUM(J258:J264)</f>
        <v>603.19999999999993</v>
      </c>
      <c r="K265" s="27"/>
      <c r="L265" s="21">
        <v>69.430000000000007</v>
      </c>
    </row>
    <row r="266" spans="1:12" ht="15" x14ac:dyDescent="0.25">
      <c r="A266" s="28">
        <f>A258</f>
        <v>2</v>
      </c>
      <c r="B266" s="14">
        <f>B258</f>
        <v>1</v>
      </c>
      <c r="C266" s="10" t="s">
        <v>24</v>
      </c>
      <c r="D266" s="12" t="s">
        <v>23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38</v>
      </c>
      <c r="E269" s="9"/>
      <c r="F269" s="21">
        <f>SUM(F266:F268)</f>
        <v>0</v>
      </c>
      <c r="G269" s="21">
        <f t="shared" ref="G269" si="165">SUM(G266:G268)</f>
        <v>0</v>
      </c>
      <c r="H269" s="21">
        <f t="shared" ref="H269" si="166">SUM(H266:H268)</f>
        <v>0</v>
      </c>
      <c r="I269" s="21">
        <f t="shared" ref="I269" si="167">SUM(I266:I268)</f>
        <v>0</v>
      </c>
      <c r="J269" s="21">
        <f t="shared" ref="J269" si="168">SUM(J266:J268)</f>
        <v>0</v>
      </c>
      <c r="K269" s="27"/>
      <c r="L269" s="21">
        <f t="shared" ref="L269" ca="1" si="169">SUM(L266:L274)</f>
        <v>0</v>
      </c>
    </row>
    <row r="270" spans="1:12" ht="15" x14ac:dyDescent="0.25">
      <c r="A270" s="28">
        <f>A258</f>
        <v>2</v>
      </c>
      <c r="B270" s="14">
        <f>B258</f>
        <v>1</v>
      </c>
      <c r="C270" s="10" t="s">
        <v>25</v>
      </c>
      <c r="D270" s="99" t="s">
        <v>26</v>
      </c>
      <c r="E270" s="153" t="s">
        <v>100</v>
      </c>
      <c r="F270" s="103">
        <v>60</v>
      </c>
      <c r="G270" s="103">
        <v>0.86</v>
      </c>
      <c r="H270" s="103">
        <v>6.1</v>
      </c>
      <c r="I270" s="87">
        <v>5.84</v>
      </c>
      <c r="J270" s="103">
        <v>81.8</v>
      </c>
      <c r="K270" s="133">
        <v>67</v>
      </c>
      <c r="L270" s="51"/>
    </row>
    <row r="271" spans="1:12" ht="30" x14ac:dyDescent="0.25">
      <c r="A271" s="25"/>
      <c r="B271" s="16"/>
      <c r="C271" s="11"/>
      <c r="D271" s="100" t="s">
        <v>27</v>
      </c>
      <c r="E271" s="160" t="s">
        <v>99</v>
      </c>
      <c r="F271" s="96">
        <v>250</v>
      </c>
      <c r="G271" s="96">
        <v>9.3800000000000008</v>
      </c>
      <c r="H271" s="96">
        <v>9.5</v>
      </c>
      <c r="I271" s="122">
        <v>22.79</v>
      </c>
      <c r="J271" s="96">
        <v>223</v>
      </c>
      <c r="K271" s="133">
        <v>101</v>
      </c>
      <c r="L271" s="51"/>
    </row>
    <row r="272" spans="1:12" ht="15" x14ac:dyDescent="0.25">
      <c r="A272" s="25"/>
      <c r="B272" s="16"/>
      <c r="C272" s="11"/>
      <c r="D272" s="100" t="s">
        <v>28</v>
      </c>
      <c r="E272" s="160" t="s">
        <v>98</v>
      </c>
      <c r="F272" s="96">
        <v>200</v>
      </c>
      <c r="G272" s="96">
        <v>12.4</v>
      </c>
      <c r="H272" s="96">
        <v>12.13</v>
      </c>
      <c r="I272" s="122">
        <v>41.2</v>
      </c>
      <c r="J272" s="96">
        <v>323.57</v>
      </c>
      <c r="K272" s="134">
        <v>292</v>
      </c>
      <c r="L272" s="51"/>
    </row>
    <row r="273" spans="1:12" ht="15" x14ac:dyDescent="0.25">
      <c r="A273" s="25"/>
      <c r="B273" s="16"/>
      <c r="C273" s="11"/>
      <c r="D273" s="100"/>
      <c r="E273" s="104"/>
      <c r="F273" s="96"/>
      <c r="G273" s="96"/>
      <c r="H273" s="96"/>
      <c r="I273" s="122"/>
      <c r="J273" s="96"/>
      <c r="K273" s="135"/>
      <c r="L273" s="51"/>
    </row>
    <row r="274" spans="1:12" ht="15" x14ac:dyDescent="0.25">
      <c r="A274" s="25"/>
      <c r="B274" s="16"/>
      <c r="C274" s="11"/>
      <c r="D274" s="100" t="s">
        <v>79</v>
      </c>
      <c r="E274" s="160" t="s">
        <v>57</v>
      </c>
      <c r="F274" s="96">
        <v>200</v>
      </c>
      <c r="G274" s="96">
        <v>0.17</v>
      </c>
      <c r="H274" s="96">
        <v>0.17</v>
      </c>
      <c r="I274" s="122">
        <v>19.18</v>
      </c>
      <c r="J274" s="96">
        <v>76.8</v>
      </c>
      <c r="K274" s="134">
        <v>342</v>
      </c>
      <c r="L274" s="51"/>
    </row>
    <row r="275" spans="1:12" ht="15" x14ac:dyDescent="0.25">
      <c r="A275" s="25"/>
      <c r="B275" s="16"/>
      <c r="C275" s="11"/>
      <c r="D275" s="100" t="s">
        <v>31</v>
      </c>
      <c r="E275" s="104" t="s">
        <v>68</v>
      </c>
      <c r="F275" s="96">
        <v>30</v>
      </c>
      <c r="G275" s="96">
        <v>2.6</v>
      </c>
      <c r="H275" s="96">
        <v>0.81</v>
      </c>
      <c r="I275" s="122">
        <v>14.4</v>
      </c>
      <c r="J275" s="96">
        <v>74.73</v>
      </c>
      <c r="K275" s="135"/>
      <c r="L275" s="51"/>
    </row>
    <row r="276" spans="1:12" ht="15" x14ac:dyDescent="0.25">
      <c r="A276" s="25"/>
      <c r="B276" s="16"/>
      <c r="C276" s="11"/>
      <c r="D276" s="100" t="s">
        <v>32</v>
      </c>
      <c r="E276" s="89" t="s">
        <v>45</v>
      </c>
      <c r="F276" s="93">
        <v>20</v>
      </c>
      <c r="G276" s="93">
        <v>1.32</v>
      </c>
      <c r="H276" s="93">
        <v>0.22</v>
      </c>
      <c r="I276" s="94">
        <v>8.1999999999999993</v>
      </c>
      <c r="J276" s="93">
        <v>40.06</v>
      </c>
      <c r="K276" s="135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38</v>
      </c>
      <c r="E279" s="9"/>
      <c r="F279" s="21">
        <f>SUM(F270:F278)</f>
        <v>760</v>
      </c>
      <c r="G279" s="21">
        <f t="shared" ref="G279" si="170">SUM(G270:G278)</f>
        <v>26.730000000000004</v>
      </c>
      <c r="H279" s="21">
        <f t="shared" ref="H279" si="171">SUM(H270:H278)</f>
        <v>28.93</v>
      </c>
      <c r="I279" s="21">
        <f t="shared" ref="I279" si="172">SUM(I270:I278)</f>
        <v>111.61</v>
      </c>
      <c r="J279" s="21">
        <f t="shared" ref="J279" si="173">SUM(J270:J278)</f>
        <v>819.96</v>
      </c>
      <c r="K279" s="27"/>
      <c r="L279" s="21">
        <v>91</v>
      </c>
    </row>
    <row r="280" spans="1:12" ht="15" x14ac:dyDescent="0.25">
      <c r="A280" s="28">
        <f>A258</f>
        <v>2</v>
      </c>
      <c r="B280" s="14">
        <f>B258</f>
        <v>1</v>
      </c>
      <c r="C280" s="10" t="s">
        <v>33</v>
      </c>
      <c r="D280" s="12" t="s">
        <v>34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30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38</v>
      </c>
      <c r="E284" s="9"/>
      <c r="F284" s="21">
        <f>SUM(F280:F283)</f>
        <v>0</v>
      </c>
      <c r="G284" s="21">
        <f t="shared" ref="G284" si="174">SUM(G280:G283)</f>
        <v>0</v>
      </c>
      <c r="H284" s="21">
        <f t="shared" ref="H284" si="175">SUM(H280:H283)</f>
        <v>0</v>
      </c>
      <c r="I284" s="21">
        <f t="shared" ref="I284" si="176">SUM(I280:I283)</f>
        <v>0</v>
      </c>
      <c r="J284" s="21">
        <f t="shared" ref="J284" si="177">SUM(J280:J283)</f>
        <v>0</v>
      </c>
      <c r="K284" s="27"/>
      <c r="L284" s="21"/>
    </row>
    <row r="285" spans="1:12" ht="15" x14ac:dyDescent="0.25">
      <c r="A285" s="28">
        <f>A258</f>
        <v>2</v>
      </c>
      <c r="B285" s="14">
        <f>B258</f>
        <v>1</v>
      </c>
      <c r="C285" s="10" t="s">
        <v>35</v>
      </c>
      <c r="D285" s="7" t="s">
        <v>20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29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30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22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38</v>
      </c>
      <c r="E291" s="9"/>
      <c r="F291" s="21">
        <f>SUM(F285:F290)</f>
        <v>0</v>
      </c>
      <c r="G291" s="21">
        <f t="shared" ref="G291" si="178">SUM(G285:G290)</f>
        <v>0</v>
      </c>
      <c r="H291" s="21">
        <f t="shared" ref="H291" si="179">SUM(H285:H290)</f>
        <v>0</v>
      </c>
      <c r="I291" s="21">
        <f t="shared" ref="I291" si="180">SUM(I285:I290)</f>
        <v>0</v>
      </c>
      <c r="J291" s="21">
        <f t="shared" ref="J291" si="181">SUM(J285:J290)</f>
        <v>0</v>
      </c>
      <c r="K291" s="27"/>
      <c r="L291" s="21">
        <f t="shared" ref="L291" ca="1" si="182">SUM(L285:L293)</f>
        <v>0</v>
      </c>
    </row>
    <row r="292" spans="1:12" ht="15" x14ac:dyDescent="0.25">
      <c r="A292" s="178">
        <v>2</v>
      </c>
      <c r="B292" s="14">
        <f>B258</f>
        <v>1</v>
      </c>
      <c r="C292" s="10" t="s">
        <v>36</v>
      </c>
      <c r="D292" s="12" t="s">
        <v>37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34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30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23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38</v>
      </c>
      <c r="E298" s="9"/>
      <c r="F298" s="21">
        <f>SUM(F292:F297)</f>
        <v>0</v>
      </c>
      <c r="G298" s="21">
        <f t="shared" ref="G298" si="183">SUM(G292:G297)</f>
        <v>0</v>
      </c>
      <c r="H298" s="21">
        <f t="shared" ref="H298" si="184">SUM(H292:H297)</f>
        <v>0</v>
      </c>
      <c r="I298" s="21">
        <f t="shared" ref="I298" si="185">SUM(I292:I297)</f>
        <v>0</v>
      </c>
      <c r="J298" s="21">
        <f t="shared" ref="J298" si="186">SUM(J292:J297)</f>
        <v>0</v>
      </c>
      <c r="K298" s="27"/>
      <c r="L298" s="21">
        <f t="shared" ref="L298" ca="1" si="187">SUM(L292:L300)</f>
        <v>0</v>
      </c>
    </row>
    <row r="299" spans="1:12" ht="15.75" customHeight="1" thickBot="1" x14ac:dyDescent="0.25">
      <c r="A299" s="31">
        <f>A258</f>
        <v>2</v>
      </c>
      <c r="B299" s="32">
        <f>B258</f>
        <v>1</v>
      </c>
      <c r="C299" s="219" t="s">
        <v>4</v>
      </c>
      <c r="D299" s="220"/>
      <c r="E299" s="33"/>
      <c r="F299" s="34">
        <f>F265+F269+F279+F284+F291+F298</f>
        <v>1290</v>
      </c>
      <c r="G299" s="34">
        <f t="shared" ref="G299" si="188">G265+G269+G279+G284+G291+G298</f>
        <v>46.89</v>
      </c>
      <c r="H299" s="34">
        <f t="shared" ref="H299" si="189">H265+H269+H279+H284+H291+H298</f>
        <v>48.760000000000005</v>
      </c>
      <c r="I299" s="34">
        <f t="shared" ref="I299" si="190">I265+I269+I279+I284+I291+I298</f>
        <v>197.62</v>
      </c>
      <c r="J299" s="34">
        <f t="shared" ref="J299" si="191">J265+J269+J279+J284+J291+J298</f>
        <v>1423.1599999999999</v>
      </c>
      <c r="K299" s="35"/>
      <c r="L299" s="34">
        <v>0</v>
      </c>
    </row>
    <row r="300" spans="1:12" ht="30" x14ac:dyDescent="0.25">
      <c r="A300" s="22">
        <v>2</v>
      </c>
      <c r="B300" s="23">
        <v>2</v>
      </c>
      <c r="C300" s="24" t="s">
        <v>19</v>
      </c>
      <c r="D300" s="79" t="s">
        <v>20</v>
      </c>
      <c r="E300" s="170" t="s">
        <v>122</v>
      </c>
      <c r="F300" s="73">
        <v>250</v>
      </c>
      <c r="G300" s="73">
        <f>4.02+11.5</f>
        <v>15.52</v>
      </c>
      <c r="H300" s="73">
        <f>7.9+9.6</f>
        <v>17.5</v>
      </c>
      <c r="I300" s="74">
        <f>20+25</f>
        <v>45</v>
      </c>
      <c r="J300" s="73">
        <f>167.18+232.4</f>
        <v>399.58000000000004</v>
      </c>
      <c r="K300" s="206" t="s">
        <v>123</v>
      </c>
      <c r="L300" s="48"/>
    </row>
    <row r="301" spans="1:12" ht="15" x14ac:dyDescent="0.25">
      <c r="A301" s="25"/>
      <c r="B301" s="16"/>
      <c r="C301" s="11"/>
      <c r="D301" s="100" t="s">
        <v>21</v>
      </c>
      <c r="E301" s="160" t="s">
        <v>49</v>
      </c>
      <c r="F301" s="96">
        <v>200</v>
      </c>
      <c r="G301" s="96">
        <v>0.04</v>
      </c>
      <c r="H301" s="96">
        <v>5.0000000000000001E-3</v>
      </c>
      <c r="I301" s="122">
        <v>10.1</v>
      </c>
      <c r="J301" s="96">
        <v>40.700000000000003</v>
      </c>
      <c r="K301" s="135">
        <v>377</v>
      </c>
      <c r="L301" s="51"/>
    </row>
    <row r="302" spans="1:12" ht="15" x14ac:dyDescent="0.25">
      <c r="A302" s="25"/>
      <c r="B302" s="16"/>
      <c r="C302" s="11"/>
      <c r="D302" s="100" t="s">
        <v>22</v>
      </c>
      <c r="E302" s="104" t="s">
        <v>65</v>
      </c>
      <c r="F302" s="96">
        <f>20+30</f>
        <v>50</v>
      </c>
      <c r="G302" s="161">
        <f>2.6+1.32</f>
        <v>3.92</v>
      </c>
      <c r="H302" s="96">
        <f>0.81+0.22</f>
        <v>1.03</v>
      </c>
      <c r="I302" s="122">
        <f>14.4+8.2</f>
        <v>22.6</v>
      </c>
      <c r="J302" s="96">
        <f>74.73+40.06</f>
        <v>114.79</v>
      </c>
      <c r="K302" s="135"/>
      <c r="L302" s="51"/>
    </row>
    <row r="303" spans="1:12" ht="15" x14ac:dyDescent="0.25">
      <c r="A303" s="25"/>
      <c r="B303" s="16"/>
      <c r="C303" s="11"/>
      <c r="D303" s="98" t="s">
        <v>26</v>
      </c>
      <c r="E303" s="160" t="s">
        <v>73</v>
      </c>
      <c r="F303" s="96">
        <v>100</v>
      </c>
      <c r="G303" s="96">
        <v>0.4</v>
      </c>
      <c r="H303" s="96">
        <v>0.4</v>
      </c>
      <c r="I303" s="122">
        <v>9.8000000000000007</v>
      </c>
      <c r="J303" s="96">
        <v>47</v>
      </c>
      <c r="K303" s="135">
        <v>338</v>
      </c>
      <c r="L303" s="51"/>
    </row>
    <row r="304" spans="1:12" ht="15.75" thickBot="1" x14ac:dyDescent="0.3">
      <c r="A304" s="25"/>
      <c r="B304" s="16"/>
      <c r="C304" s="11"/>
      <c r="D304" s="111" t="s">
        <v>29</v>
      </c>
      <c r="E304" s="203"/>
      <c r="F304" s="136"/>
      <c r="G304" s="204"/>
      <c r="H304" s="204"/>
      <c r="I304" s="205"/>
      <c r="J304" s="204"/>
      <c r="K304" s="20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38</v>
      </c>
      <c r="E307" s="9"/>
      <c r="F307" s="21">
        <f>SUM(F300:F306)</f>
        <v>600</v>
      </c>
      <c r="G307" s="21">
        <f t="shared" ref="G307" si="192">SUM(G300:G306)</f>
        <v>19.879999999999995</v>
      </c>
      <c r="H307" s="21">
        <f t="shared" ref="H307" si="193">SUM(H300:H306)</f>
        <v>18.934999999999999</v>
      </c>
      <c r="I307" s="21">
        <f t="shared" ref="I307" si="194">SUM(I300:I306)</f>
        <v>87.5</v>
      </c>
      <c r="J307" s="21">
        <f t="shared" ref="J307" si="195">SUM(J300:J306)</f>
        <v>602.07000000000005</v>
      </c>
      <c r="K307" s="27"/>
      <c r="L307" s="21">
        <v>69.430000000000007</v>
      </c>
    </row>
    <row r="308" spans="1:12" ht="15" x14ac:dyDescent="0.25">
      <c r="A308" s="28">
        <f>A300</f>
        <v>2</v>
      </c>
      <c r="B308" s="14">
        <v>2</v>
      </c>
      <c r="C308" s="10" t="s">
        <v>24</v>
      </c>
      <c r="D308" s="12" t="s">
        <v>23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38</v>
      </c>
      <c r="E311" s="9"/>
      <c r="F311" s="21">
        <f>SUM(F308:F310)</f>
        <v>0</v>
      </c>
      <c r="G311" s="21">
        <f t="shared" ref="G311" si="196">SUM(G308:G310)</f>
        <v>0</v>
      </c>
      <c r="H311" s="21">
        <f t="shared" ref="H311" si="197">SUM(H308:H310)</f>
        <v>0</v>
      </c>
      <c r="I311" s="21">
        <f t="shared" ref="I311" si="198">SUM(I308:I310)</f>
        <v>0</v>
      </c>
      <c r="J311" s="21">
        <f t="shared" ref="J311" si="199">SUM(J308:J310)</f>
        <v>0</v>
      </c>
      <c r="K311" s="27"/>
      <c r="L311" s="21">
        <f t="shared" ref="L311" ca="1" si="200">SUM(L308:L316)</f>
        <v>0</v>
      </c>
    </row>
    <row r="312" spans="1:12" ht="15" x14ac:dyDescent="0.25">
      <c r="A312" s="28">
        <f>A300</f>
        <v>2</v>
      </c>
      <c r="B312" s="14">
        <f>B300</f>
        <v>2</v>
      </c>
      <c r="C312" s="10" t="s">
        <v>25</v>
      </c>
      <c r="D312" s="163" t="s">
        <v>26</v>
      </c>
      <c r="E312" s="163" t="s">
        <v>103</v>
      </c>
      <c r="F312" s="103">
        <v>60</v>
      </c>
      <c r="G312" s="103">
        <v>1.48</v>
      </c>
      <c r="H312" s="103">
        <v>6.79</v>
      </c>
      <c r="I312" s="87">
        <v>5.13</v>
      </c>
      <c r="J312" s="103">
        <v>87.67</v>
      </c>
      <c r="K312" s="52">
        <v>42</v>
      </c>
      <c r="L312" s="51"/>
    </row>
    <row r="313" spans="1:12" ht="15" x14ac:dyDescent="0.25">
      <c r="A313" s="25"/>
      <c r="B313" s="16"/>
      <c r="C313" s="11"/>
      <c r="D313" s="162" t="s">
        <v>101</v>
      </c>
      <c r="E313" s="160" t="s">
        <v>46</v>
      </c>
      <c r="F313" s="96">
        <v>250</v>
      </c>
      <c r="G313" s="96">
        <v>7</v>
      </c>
      <c r="H313" s="96">
        <v>8</v>
      </c>
      <c r="I313" s="122">
        <v>17.899999999999999</v>
      </c>
      <c r="J313" s="96">
        <v>172.6</v>
      </c>
      <c r="K313" s="52">
        <v>82</v>
      </c>
      <c r="L313" s="51"/>
    </row>
    <row r="314" spans="1:12" ht="30" x14ac:dyDescent="0.25">
      <c r="A314" s="25"/>
      <c r="B314" s="16"/>
      <c r="C314" s="11"/>
      <c r="D314" s="162" t="s">
        <v>102</v>
      </c>
      <c r="E314" s="200" t="s">
        <v>124</v>
      </c>
      <c r="F314" s="96">
        <v>250</v>
      </c>
      <c r="G314" s="96">
        <f>5.47+10.3</f>
        <v>15.77</v>
      </c>
      <c r="H314" s="96">
        <f>6.37+6.7</f>
        <v>13.07</v>
      </c>
      <c r="I314" s="122">
        <f>34.34+18.99</f>
        <v>53.33</v>
      </c>
      <c r="J314" s="96">
        <f>216.57+177.46</f>
        <v>394.03</v>
      </c>
      <c r="K314" s="52" t="s">
        <v>125</v>
      </c>
      <c r="L314" s="51"/>
    </row>
    <row r="315" spans="1:12" ht="15" x14ac:dyDescent="0.25">
      <c r="A315" s="25"/>
      <c r="B315" s="16"/>
      <c r="C315" s="11"/>
      <c r="D315" s="162" t="s">
        <v>29</v>
      </c>
      <c r="E315" s="200"/>
      <c r="F315" s="96"/>
      <c r="G315" s="195"/>
      <c r="H315" s="195"/>
      <c r="I315" s="192"/>
      <c r="J315" s="195"/>
      <c r="K315" s="52"/>
      <c r="L315" s="51"/>
    </row>
    <row r="316" spans="1:12" ht="15" x14ac:dyDescent="0.25">
      <c r="A316" s="25"/>
      <c r="B316" s="16"/>
      <c r="C316" s="11"/>
      <c r="D316" s="169" t="s">
        <v>72</v>
      </c>
      <c r="E316" s="160" t="s">
        <v>48</v>
      </c>
      <c r="F316" s="96">
        <v>200</v>
      </c>
      <c r="G316" s="96">
        <v>0.05</v>
      </c>
      <c r="H316" s="96">
        <v>0</v>
      </c>
      <c r="I316" s="122">
        <v>12.6</v>
      </c>
      <c r="J316" s="96">
        <v>50.6</v>
      </c>
      <c r="K316" s="52">
        <v>348</v>
      </c>
      <c r="L316" s="51"/>
    </row>
    <row r="317" spans="1:12" ht="15" x14ac:dyDescent="0.25">
      <c r="A317" s="25"/>
      <c r="B317" s="16"/>
      <c r="C317" s="11"/>
      <c r="D317" s="162" t="s">
        <v>31</v>
      </c>
      <c r="E317" s="160" t="s">
        <v>68</v>
      </c>
      <c r="F317" s="96">
        <v>30</v>
      </c>
      <c r="G317" s="96">
        <v>2.6</v>
      </c>
      <c r="H317" s="96">
        <v>0.81</v>
      </c>
      <c r="I317" s="122">
        <v>14.4</v>
      </c>
      <c r="J317" s="96">
        <v>74.73</v>
      </c>
      <c r="K317" s="52"/>
      <c r="L317" s="51"/>
    </row>
    <row r="318" spans="1:12" ht="15" x14ac:dyDescent="0.25">
      <c r="A318" s="25"/>
      <c r="B318" s="16"/>
      <c r="C318" s="11"/>
      <c r="D318" s="162" t="s">
        <v>32</v>
      </c>
      <c r="E318" s="160" t="s">
        <v>45</v>
      </c>
      <c r="F318" s="96">
        <v>20</v>
      </c>
      <c r="G318" s="96">
        <v>1.32</v>
      </c>
      <c r="H318" s="96">
        <v>0.22</v>
      </c>
      <c r="I318" s="122">
        <v>8.1999999999999993</v>
      </c>
      <c r="J318" s="96">
        <v>40.06</v>
      </c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38</v>
      </c>
      <c r="E321" s="9"/>
      <c r="F321" s="21">
        <f>SUM(F312:F320)</f>
        <v>810</v>
      </c>
      <c r="G321" s="21">
        <f t="shared" ref="G321" si="201">SUM(G312:G320)</f>
        <v>28.220000000000002</v>
      </c>
      <c r="H321" s="21">
        <f t="shared" ref="H321" si="202">SUM(H312:H320)</f>
        <v>28.889999999999997</v>
      </c>
      <c r="I321" s="21">
        <f t="shared" ref="I321" si="203">SUM(I312:I320)</f>
        <v>111.56</v>
      </c>
      <c r="J321" s="21">
        <f t="shared" ref="J321" si="204">SUM(J312:J320)</f>
        <v>819.69</v>
      </c>
      <c r="K321" s="27"/>
      <c r="L321" s="21">
        <v>91</v>
      </c>
    </row>
    <row r="322" spans="1:12" ht="15" x14ac:dyDescent="0.25">
      <c r="A322" s="28">
        <f>A300</f>
        <v>2</v>
      </c>
      <c r="B322" s="14">
        <f>B300</f>
        <v>2</v>
      </c>
      <c r="C322" s="10" t="s">
        <v>33</v>
      </c>
      <c r="D322" s="12" t="s">
        <v>28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30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7" t="s">
        <v>31</v>
      </c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38</v>
      </c>
      <c r="E326" s="9"/>
      <c r="F326" s="21">
        <f>SUM(F322:F325)</f>
        <v>0</v>
      </c>
      <c r="G326" s="21">
        <f t="shared" ref="G326" si="205">SUM(G322:G325)</f>
        <v>0</v>
      </c>
      <c r="H326" s="21">
        <f t="shared" ref="H326" si="206">SUM(H322:H325)</f>
        <v>0</v>
      </c>
      <c r="I326" s="21">
        <f t="shared" ref="I326" si="207">SUM(I322:I325)</f>
        <v>0</v>
      </c>
      <c r="J326" s="21">
        <f t="shared" ref="J326" si="208">SUM(J322:J325)</f>
        <v>0</v>
      </c>
      <c r="K326" s="27"/>
      <c r="L326" s="21"/>
    </row>
    <row r="327" spans="1:12" ht="15" x14ac:dyDescent="0.25">
      <c r="A327" s="28">
        <f>A300</f>
        <v>2</v>
      </c>
      <c r="B327" s="14">
        <f>B300</f>
        <v>2</v>
      </c>
      <c r="C327" s="10" t="s">
        <v>35</v>
      </c>
      <c r="D327" s="7" t="s">
        <v>20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29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30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22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38</v>
      </c>
      <c r="E333" s="9"/>
      <c r="F333" s="21">
        <f>SUM(F327:F332)</f>
        <v>0</v>
      </c>
      <c r="G333" s="21">
        <f t="shared" ref="G333" si="209">SUM(G327:G332)</f>
        <v>0</v>
      </c>
      <c r="H333" s="21">
        <f t="shared" ref="H333" si="210">SUM(H327:H332)</f>
        <v>0</v>
      </c>
      <c r="I333" s="21">
        <f t="shared" ref="I333" si="211">SUM(I327:I332)</f>
        <v>0</v>
      </c>
      <c r="J333" s="21">
        <f t="shared" ref="J333" si="212">SUM(J327:J332)</f>
        <v>0</v>
      </c>
      <c r="K333" s="27"/>
      <c r="L333" s="21">
        <f t="shared" ref="L333" ca="1" si="213">SUM(L327:L335)</f>
        <v>0</v>
      </c>
    </row>
    <row r="334" spans="1:12" ht="15" x14ac:dyDescent="0.25">
      <c r="A334" s="28">
        <f>A300</f>
        <v>2</v>
      </c>
      <c r="B334" s="14">
        <f>B300</f>
        <v>2</v>
      </c>
      <c r="C334" s="10" t="s">
        <v>36</v>
      </c>
      <c r="D334" s="12" t="s">
        <v>37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34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30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23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38</v>
      </c>
      <c r="E340" s="9"/>
      <c r="F340" s="21">
        <f>SUM(F334:F339)</f>
        <v>0</v>
      </c>
      <c r="G340" s="21">
        <f t="shared" ref="G340" si="214">SUM(G334:G339)</f>
        <v>0</v>
      </c>
      <c r="H340" s="21">
        <f t="shared" ref="H340" si="215">SUM(H334:H339)</f>
        <v>0</v>
      </c>
      <c r="I340" s="21">
        <f t="shared" ref="I340" si="216">SUM(I334:I339)</f>
        <v>0</v>
      </c>
      <c r="J340" s="21">
        <f t="shared" ref="J340" si="217">SUM(J334:J339)</f>
        <v>0</v>
      </c>
      <c r="K340" s="27"/>
      <c r="L340" s="21">
        <f t="shared" ref="L340" ca="1" si="218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2</v>
      </c>
      <c r="C341" s="219" t="s">
        <v>4</v>
      </c>
      <c r="D341" s="220"/>
      <c r="E341" s="33"/>
      <c r="F341" s="34">
        <f>F307+F311+F321+F326+F333+F340</f>
        <v>1410</v>
      </c>
      <c r="G341" s="34">
        <f t="shared" ref="G341" si="219">G307+G311+G321+G326+G333+G340</f>
        <v>48.099999999999994</v>
      </c>
      <c r="H341" s="34">
        <f t="shared" ref="H341" si="220">H307+H311+H321+H326+H333+H340</f>
        <v>47.824999999999996</v>
      </c>
      <c r="I341" s="34">
        <f t="shared" ref="I341" si="221">I307+I311+I321+I326+I333+I340</f>
        <v>199.06</v>
      </c>
      <c r="J341" s="34">
        <f t="shared" ref="J341" si="222">J307+J311+J321+J326+J333+J340</f>
        <v>1421.7600000000002</v>
      </c>
      <c r="K341" s="35"/>
      <c r="L341" s="34">
        <f>SUM(L307,L321,L326)</f>
        <v>160.43</v>
      </c>
    </row>
    <row r="342" spans="1:12" ht="15" x14ac:dyDescent="0.25">
      <c r="A342" s="15">
        <v>2</v>
      </c>
      <c r="B342" s="16">
        <v>3</v>
      </c>
      <c r="C342" s="24" t="s">
        <v>19</v>
      </c>
      <c r="D342" s="79" t="s">
        <v>20</v>
      </c>
      <c r="E342" s="160" t="s">
        <v>105</v>
      </c>
      <c r="F342" s="96">
        <v>200</v>
      </c>
      <c r="G342" s="96">
        <v>14.6</v>
      </c>
      <c r="H342" s="96">
        <v>13.5</v>
      </c>
      <c r="I342" s="122">
        <v>40.200000000000003</v>
      </c>
      <c r="J342" s="96">
        <v>340.7</v>
      </c>
      <c r="K342" s="134">
        <v>265</v>
      </c>
      <c r="L342" s="48"/>
    </row>
    <row r="343" spans="1:12" ht="15" x14ac:dyDescent="0.25">
      <c r="A343" s="15"/>
      <c r="B343" s="16"/>
      <c r="C343" s="11"/>
      <c r="D343" s="100" t="s">
        <v>21</v>
      </c>
      <c r="E343" s="153" t="s">
        <v>52</v>
      </c>
      <c r="F343" s="103">
        <v>200</v>
      </c>
      <c r="G343" s="103">
        <v>0.24</v>
      </c>
      <c r="H343" s="103">
        <v>0.09</v>
      </c>
      <c r="I343" s="87">
        <v>11</v>
      </c>
      <c r="J343" s="103">
        <v>45.77</v>
      </c>
      <c r="K343" s="139">
        <v>377</v>
      </c>
      <c r="L343" s="51"/>
    </row>
    <row r="344" spans="1:12" ht="15" x14ac:dyDescent="0.25">
      <c r="A344" s="15"/>
      <c r="B344" s="16"/>
      <c r="C344" s="11"/>
      <c r="D344" s="100" t="s">
        <v>22</v>
      </c>
      <c r="E344" s="104" t="s">
        <v>65</v>
      </c>
      <c r="F344" s="96">
        <f>30+20</f>
        <v>50</v>
      </c>
      <c r="G344" s="96">
        <f>1.32+2.6</f>
        <v>3.92</v>
      </c>
      <c r="H344" s="96">
        <f>0.81+0.22</f>
        <v>1.03</v>
      </c>
      <c r="I344" s="122">
        <f>14.4+8.2</f>
        <v>22.6</v>
      </c>
      <c r="J344" s="96">
        <f>74.73+40.06</f>
        <v>114.79</v>
      </c>
      <c r="K344" s="135"/>
      <c r="L344" s="51"/>
    </row>
    <row r="345" spans="1:12" ht="15" x14ac:dyDescent="0.25">
      <c r="A345" s="15"/>
      <c r="B345" s="16"/>
      <c r="C345" s="11"/>
      <c r="D345" s="98" t="s">
        <v>26</v>
      </c>
      <c r="E345" s="160" t="s">
        <v>104</v>
      </c>
      <c r="F345" s="96">
        <v>60</v>
      </c>
      <c r="G345" s="96">
        <v>1.1599999999999999</v>
      </c>
      <c r="H345" s="96">
        <v>6.05</v>
      </c>
      <c r="I345" s="122">
        <v>5.8</v>
      </c>
      <c r="J345" s="96">
        <v>82.29</v>
      </c>
      <c r="K345" s="134">
        <v>59</v>
      </c>
      <c r="L345" s="51"/>
    </row>
    <row r="346" spans="1:12" ht="15" x14ac:dyDescent="0.25">
      <c r="A346" s="15"/>
      <c r="B346" s="16"/>
      <c r="C346" s="11"/>
      <c r="D346" s="7"/>
      <c r="E346" s="50"/>
      <c r="F346" s="51"/>
      <c r="G346" s="51"/>
      <c r="H346" s="51"/>
      <c r="I346" s="51"/>
      <c r="J346" s="51"/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38</v>
      </c>
      <c r="E349" s="9"/>
      <c r="F349" s="21">
        <f>SUM(F342:F348)</f>
        <v>510</v>
      </c>
      <c r="G349" s="21">
        <f t="shared" ref="G349" si="223">SUM(G342:G348)</f>
        <v>19.919999999999998</v>
      </c>
      <c r="H349" s="21">
        <f t="shared" ref="H349" si="224">SUM(H342:H348)</f>
        <v>20.669999999999998</v>
      </c>
      <c r="I349" s="21">
        <f t="shared" ref="I349" si="225">SUM(I342:I348)</f>
        <v>79.600000000000009</v>
      </c>
      <c r="J349" s="21">
        <f t="shared" ref="J349" si="226">SUM(J342:J348)</f>
        <v>583.54999999999995</v>
      </c>
      <c r="K349" s="27"/>
      <c r="L349" s="21">
        <v>69.430000000000007</v>
      </c>
    </row>
    <row r="350" spans="1:12" ht="15" x14ac:dyDescent="0.25">
      <c r="A350" s="14">
        <f>A342</f>
        <v>2</v>
      </c>
      <c r="B350" s="14">
        <f>B342</f>
        <v>3</v>
      </c>
      <c r="C350" s="10" t="s">
        <v>24</v>
      </c>
      <c r="D350" s="12" t="s">
        <v>23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38</v>
      </c>
      <c r="E353" s="9"/>
      <c r="F353" s="21">
        <f>SUM(F350:F352)</f>
        <v>0</v>
      </c>
      <c r="G353" s="21">
        <f t="shared" ref="G353" si="227">SUM(G350:G352)</f>
        <v>0</v>
      </c>
      <c r="H353" s="21">
        <f t="shared" ref="H353" si="228">SUM(H350:H352)</f>
        <v>0</v>
      </c>
      <c r="I353" s="21">
        <f t="shared" ref="I353" si="229">SUM(I350:I352)</f>
        <v>0</v>
      </c>
      <c r="J353" s="21">
        <f t="shared" ref="J353" si="230">SUM(J350:J352)</f>
        <v>0</v>
      </c>
      <c r="K353" s="27"/>
      <c r="L353" s="21">
        <f t="shared" ref="L353" ca="1" si="231">SUM(L350:L358)</f>
        <v>0</v>
      </c>
    </row>
    <row r="354" spans="1:12" ht="15" x14ac:dyDescent="0.25">
      <c r="A354" s="14">
        <f>A342</f>
        <v>2</v>
      </c>
      <c r="B354" s="14">
        <f>B342</f>
        <v>3</v>
      </c>
      <c r="C354" s="10" t="s">
        <v>25</v>
      </c>
      <c r="D354" s="99" t="s">
        <v>26</v>
      </c>
      <c r="E354" s="153" t="s">
        <v>81</v>
      </c>
      <c r="F354" s="103">
        <v>60</v>
      </c>
      <c r="G354" s="103">
        <v>0.59399999999999997</v>
      </c>
      <c r="H354" s="103">
        <v>1.1000000000000001</v>
      </c>
      <c r="I354" s="87">
        <v>6.19</v>
      </c>
      <c r="J354" s="164">
        <v>37.036000000000001</v>
      </c>
      <c r="K354" s="97">
        <v>59</v>
      </c>
      <c r="L354" s="51"/>
    </row>
    <row r="355" spans="1:12" ht="15" x14ac:dyDescent="0.25">
      <c r="A355" s="15"/>
      <c r="B355" s="16"/>
      <c r="C355" s="11"/>
      <c r="D355" s="100" t="s">
        <v>27</v>
      </c>
      <c r="E355" s="160" t="s">
        <v>53</v>
      </c>
      <c r="F355" s="96">
        <v>250</v>
      </c>
      <c r="G355" s="129">
        <v>7</v>
      </c>
      <c r="H355" s="129">
        <v>8.1999999999999993</v>
      </c>
      <c r="I355" s="121">
        <v>17.3</v>
      </c>
      <c r="J355" s="129">
        <v>171.3</v>
      </c>
      <c r="K355" s="97">
        <v>96</v>
      </c>
      <c r="L355" s="51"/>
    </row>
    <row r="356" spans="1:12" ht="15" x14ac:dyDescent="0.25">
      <c r="A356" s="15"/>
      <c r="B356" s="16"/>
      <c r="C356" s="11"/>
      <c r="D356" s="100" t="s">
        <v>28</v>
      </c>
      <c r="E356" s="196" t="s">
        <v>133</v>
      </c>
      <c r="F356" s="96">
        <v>260</v>
      </c>
      <c r="G356" s="96">
        <f>5.46+9.9</f>
        <v>15.36</v>
      </c>
      <c r="H356" s="212">
        <f>4.71+12.11</f>
        <v>16.82</v>
      </c>
      <c r="I356" s="122">
        <f>42.8+6.58</f>
        <v>49.379999999999995</v>
      </c>
      <c r="J356" s="96">
        <f>235.43+174.91</f>
        <v>410.34000000000003</v>
      </c>
      <c r="K356" s="208" t="s">
        <v>134</v>
      </c>
      <c r="L356" s="51"/>
    </row>
    <row r="357" spans="1:12" ht="15" x14ac:dyDescent="0.25">
      <c r="A357" s="15"/>
      <c r="B357" s="16"/>
      <c r="C357" s="11"/>
      <c r="D357" s="100" t="s">
        <v>29</v>
      </c>
      <c r="E357" s="200"/>
      <c r="F357" s="96"/>
      <c r="G357" s="195"/>
      <c r="H357" s="195"/>
      <c r="I357" s="192"/>
      <c r="J357" s="195"/>
      <c r="K357" s="70"/>
      <c r="L357" s="51"/>
    </row>
    <row r="358" spans="1:12" ht="15" x14ac:dyDescent="0.25">
      <c r="A358" s="15"/>
      <c r="B358" s="16"/>
      <c r="C358" s="11"/>
      <c r="D358" s="168" t="s">
        <v>72</v>
      </c>
      <c r="E358" s="160" t="s">
        <v>106</v>
      </c>
      <c r="F358" s="96">
        <v>200</v>
      </c>
      <c r="G358" s="96">
        <v>0</v>
      </c>
      <c r="H358" s="96">
        <v>0</v>
      </c>
      <c r="I358" s="122">
        <v>20.9</v>
      </c>
      <c r="J358" s="96">
        <v>83.9</v>
      </c>
      <c r="K358" s="98">
        <v>359</v>
      </c>
      <c r="L358" s="51"/>
    </row>
    <row r="359" spans="1:12" ht="15" x14ac:dyDescent="0.25">
      <c r="A359" s="15"/>
      <c r="B359" s="16"/>
      <c r="C359" s="11"/>
      <c r="D359" s="100" t="s">
        <v>31</v>
      </c>
      <c r="E359" s="104" t="s">
        <v>68</v>
      </c>
      <c r="F359" s="96">
        <v>20</v>
      </c>
      <c r="G359" s="96">
        <v>1.64</v>
      </c>
      <c r="H359" s="96">
        <v>0.54</v>
      </c>
      <c r="I359" s="122">
        <v>9.6</v>
      </c>
      <c r="J359" s="96">
        <v>49.82</v>
      </c>
      <c r="K359" s="70"/>
      <c r="L359" s="51"/>
    </row>
    <row r="360" spans="1:12" ht="15" x14ac:dyDescent="0.25">
      <c r="A360" s="15"/>
      <c r="B360" s="16"/>
      <c r="C360" s="11"/>
      <c r="D360" s="100" t="s">
        <v>32</v>
      </c>
      <c r="E360" s="89" t="s">
        <v>45</v>
      </c>
      <c r="F360" s="93">
        <v>20</v>
      </c>
      <c r="G360" s="93">
        <v>1.32</v>
      </c>
      <c r="H360" s="93">
        <v>0.22</v>
      </c>
      <c r="I360" s="94">
        <v>8.1999999999999993</v>
      </c>
      <c r="J360" s="93">
        <v>40.06</v>
      </c>
      <c r="K360" s="140"/>
      <c r="L360" s="51"/>
    </row>
    <row r="361" spans="1:12" ht="15.75" thickBot="1" x14ac:dyDescent="0.3">
      <c r="A361" s="15"/>
      <c r="B361" s="16"/>
      <c r="C361" s="11"/>
      <c r="D361" s="101" t="s">
        <v>72</v>
      </c>
      <c r="E361" s="91"/>
      <c r="F361" s="92"/>
      <c r="G361" s="92"/>
      <c r="H361" s="92"/>
      <c r="I361" s="95"/>
      <c r="J361" s="92"/>
      <c r="K361" s="70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38</v>
      </c>
      <c r="E363" s="9"/>
      <c r="F363" s="21">
        <f>SUM(F354:F362)</f>
        <v>810</v>
      </c>
      <c r="G363" s="21">
        <f t="shared" ref="G363" si="232">SUM(G354:G362)</f>
        <v>25.914000000000001</v>
      </c>
      <c r="H363" s="21">
        <f t="shared" ref="H363" si="233">SUM(H354:H362)</f>
        <v>26.879999999999995</v>
      </c>
      <c r="I363" s="21">
        <f t="shared" ref="I363" si="234">SUM(I354:I362)</f>
        <v>111.57000000000001</v>
      </c>
      <c r="J363" s="21">
        <f t="shared" ref="J363" si="235">SUM(J354:J362)</f>
        <v>792.45600000000013</v>
      </c>
      <c r="K363" s="27"/>
      <c r="L363" s="21">
        <v>91</v>
      </c>
    </row>
    <row r="364" spans="1:12" ht="15" x14ac:dyDescent="0.25">
      <c r="A364" s="14">
        <f>A342</f>
        <v>2</v>
      </c>
      <c r="B364" s="14">
        <f>B342</f>
        <v>3</v>
      </c>
      <c r="C364" s="10" t="s">
        <v>33</v>
      </c>
      <c r="D364" s="12" t="s">
        <v>34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30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38</v>
      </c>
      <c r="E368" s="9"/>
      <c r="F368" s="21">
        <f>SUM(F364:F367)</f>
        <v>0</v>
      </c>
      <c r="G368" s="21">
        <f t="shared" ref="G368" si="236">SUM(G364:G367)</f>
        <v>0</v>
      </c>
      <c r="H368" s="21">
        <f t="shared" ref="H368" si="237">SUM(H364:H367)</f>
        <v>0</v>
      </c>
      <c r="I368" s="21">
        <f t="shared" ref="I368" si="238">SUM(I364:I367)</f>
        <v>0</v>
      </c>
      <c r="J368" s="21">
        <f t="shared" ref="J368" si="239">SUM(J364:J367)</f>
        <v>0</v>
      </c>
      <c r="K368" s="27"/>
      <c r="L368" s="21"/>
    </row>
    <row r="369" spans="1:12" ht="15" x14ac:dyDescent="0.25">
      <c r="A369" s="14">
        <f>A342</f>
        <v>2</v>
      </c>
      <c r="B369" s="14">
        <f>B342</f>
        <v>3</v>
      </c>
      <c r="C369" s="10" t="s">
        <v>35</v>
      </c>
      <c r="D369" s="7" t="s">
        <v>20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29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30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22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38</v>
      </c>
      <c r="E375" s="9"/>
      <c r="F375" s="21">
        <f>SUM(F369:F374)</f>
        <v>0</v>
      </c>
      <c r="G375" s="21">
        <f t="shared" ref="G375" si="240">SUM(G369:G374)</f>
        <v>0</v>
      </c>
      <c r="H375" s="21">
        <f t="shared" ref="H375" si="241">SUM(H369:H374)</f>
        <v>0</v>
      </c>
      <c r="I375" s="21">
        <f t="shared" ref="I375" si="242">SUM(I369:I374)</f>
        <v>0</v>
      </c>
      <c r="J375" s="21">
        <f t="shared" ref="J375" si="243">SUM(J369:J374)</f>
        <v>0</v>
      </c>
      <c r="K375" s="27"/>
      <c r="L375" s="21">
        <f t="shared" ref="L375" ca="1" si="244">SUM(L369:L377)</f>
        <v>0</v>
      </c>
    </row>
    <row r="376" spans="1:12" ht="15" x14ac:dyDescent="0.25">
      <c r="A376" s="14">
        <f>A342</f>
        <v>2</v>
      </c>
      <c r="B376" s="14">
        <f>B342</f>
        <v>3</v>
      </c>
      <c r="C376" s="10" t="s">
        <v>36</v>
      </c>
      <c r="D376" s="12" t="s">
        <v>37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34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30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23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38</v>
      </c>
      <c r="E382" s="9"/>
      <c r="F382" s="21">
        <f>SUM(F376:F381)</f>
        <v>0</v>
      </c>
      <c r="G382" s="21">
        <f t="shared" ref="G382" si="245">SUM(G376:G381)</f>
        <v>0</v>
      </c>
      <c r="H382" s="21">
        <f t="shared" ref="H382" si="246">SUM(H376:H381)</f>
        <v>0</v>
      </c>
      <c r="I382" s="21">
        <f t="shared" ref="I382" si="247">SUM(I376:I381)</f>
        <v>0</v>
      </c>
      <c r="J382" s="21">
        <f t="shared" ref="J382" si="248">SUM(J376:J381)</f>
        <v>0</v>
      </c>
      <c r="K382" s="27"/>
      <c r="L382" s="21">
        <f t="shared" ref="L382" ca="1" si="249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3</v>
      </c>
      <c r="C383" s="219" t="s">
        <v>4</v>
      </c>
      <c r="D383" s="220"/>
      <c r="E383" s="33"/>
      <c r="F383" s="34">
        <f>F349+F353+F363+F368+F375+F382</f>
        <v>1320</v>
      </c>
      <c r="G383" s="34">
        <f t="shared" ref="G383" si="250">G349+G353+G363+G368+G375+G382</f>
        <v>45.834000000000003</v>
      </c>
      <c r="H383" s="34">
        <f t="shared" ref="H383" si="251">H349+H353+H363+H368+H375+H382</f>
        <v>47.55</v>
      </c>
      <c r="I383" s="34">
        <f t="shared" ref="I383" si="252">I349+I353+I363+I368+I375+I382</f>
        <v>191.17000000000002</v>
      </c>
      <c r="J383" s="34">
        <f t="shared" ref="J383" si="253">J349+J353+J363+J368+J375+J382</f>
        <v>1376.0060000000001</v>
      </c>
      <c r="K383" s="35"/>
      <c r="L383" s="34">
        <f>SUM(L349,L363,L368)</f>
        <v>160.43</v>
      </c>
    </row>
    <row r="384" spans="1:12" ht="30" x14ac:dyDescent="0.25">
      <c r="A384" s="22">
        <v>2</v>
      </c>
      <c r="B384" s="23">
        <v>4</v>
      </c>
      <c r="C384" s="24" t="s">
        <v>19</v>
      </c>
      <c r="D384" s="79" t="s">
        <v>20</v>
      </c>
      <c r="E384" s="200" t="s">
        <v>135</v>
      </c>
      <c r="F384" s="96">
        <v>250</v>
      </c>
      <c r="G384" s="96">
        <f>6.9+7.1</f>
        <v>14</v>
      </c>
      <c r="H384" s="96">
        <f>7.6+5.6</f>
        <v>13.2</v>
      </c>
      <c r="I384" s="122">
        <f>33.6+3.17</f>
        <v>36.770000000000003</v>
      </c>
      <c r="J384" s="96">
        <f>230.3+91.48</f>
        <v>321.78000000000003</v>
      </c>
      <c r="K384" s="208" t="s">
        <v>129</v>
      </c>
      <c r="L384" s="48"/>
    </row>
    <row r="385" spans="1:12" ht="15" x14ac:dyDescent="0.25">
      <c r="A385" s="25"/>
      <c r="B385" s="16"/>
      <c r="C385" s="11"/>
      <c r="D385" s="100" t="s">
        <v>21</v>
      </c>
      <c r="E385" s="153" t="s">
        <v>44</v>
      </c>
      <c r="F385" s="103">
        <v>200</v>
      </c>
      <c r="G385" s="103">
        <v>0.2</v>
      </c>
      <c r="H385" s="103">
        <v>0.05</v>
      </c>
      <c r="I385" s="87">
        <v>10</v>
      </c>
      <c r="J385" s="103">
        <v>41.3</v>
      </c>
      <c r="K385" s="130">
        <v>376</v>
      </c>
      <c r="L385" s="51"/>
    </row>
    <row r="386" spans="1:12" ht="15.75" thickBot="1" x14ac:dyDescent="0.3">
      <c r="A386" s="25"/>
      <c r="B386" s="16"/>
      <c r="C386" s="11"/>
      <c r="D386" s="100" t="s">
        <v>22</v>
      </c>
      <c r="E386" s="104" t="s">
        <v>65</v>
      </c>
      <c r="F386" s="96">
        <f>40+20</f>
        <v>60</v>
      </c>
      <c r="G386" s="161">
        <f>1.32+3.28</f>
        <v>4.5999999999999996</v>
      </c>
      <c r="H386" s="96">
        <f>0.22+1.08</f>
        <v>1.3</v>
      </c>
      <c r="I386" s="122">
        <f>19.2+8.6</f>
        <v>27.799999999999997</v>
      </c>
      <c r="J386" s="96">
        <f>99.64+40.06</f>
        <v>139.69999999999999</v>
      </c>
      <c r="K386" s="98"/>
      <c r="L386" s="51"/>
    </row>
    <row r="387" spans="1:12" ht="15" x14ac:dyDescent="0.25">
      <c r="A387" s="25"/>
      <c r="B387" s="16"/>
      <c r="C387" s="11"/>
      <c r="D387" s="162" t="s">
        <v>26</v>
      </c>
      <c r="E387" s="158" t="s">
        <v>75</v>
      </c>
      <c r="F387" s="73">
        <v>60</v>
      </c>
      <c r="G387" s="73">
        <v>0.74</v>
      </c>
      <c r="H387" s="73">
        <v>6.05</v>
      </c>
      <c r="I387" s="74">
        <v>5.0999999999999996</v>
      </c>
      <c r="J387" s="73">
        <v>77.8</v>
      </c>
      <c r="K387" s="71">
        <v>62</v>
      </c>
      <c r="L387" s="51"/>
    </row>
    <row r="388" spans="1:12" ht="15.75" thickBot="1" x14ac:dyDescent="0.3">
      <c r="A388" s="25"/>
      <c r="B388" s="16"/>
      <c r="C388" s="11"/>
      <c r="D388" s="111" t="s">
        <v>29</v>
      </c>
      <c r="E388" s="200"/>
      <c r="F388" s="96"/>
      <c r="G388" s="195"/>
      <c r="H388" s="195"/>
      <c r="I388" s="192"/>
      <c r="J388" s="195"/>
      <c r="K388" s="70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38</v>
      </c>
      <c r="E391" s="9"/>
      <c r="F391" s="21">
        <f>SUM(F384:F390)</f>
        <v>570</v>
      </c>
      <c r="G391" s="21">
        <f t="shared" ref="G391" si="254">SUM(G384:G390)</f>
        <v>19.539999999999996</v>
      </c>
      <c r="H391" s="21">
        <f t="shared" ref="H391" si="255">SUM(H384:H390)</f>
        <v>20.6</v>
      </c>
      <c r="I391" s="21">
        <f t="shared" ref="I391" si="256">SUM(I384:I390)</f>
        <v>79.669999999999987</v>
      </c>
      <c r="J391" s="21">
        <f t="shared" ref="J391" si="257">SUM(J384:J390)</f>
        <v>580.58000000000004</v>
      </c>
      <c r="K391" s="27"/>
      <c r="L391" s="21">
        <v>69.430000000000007</v>
      </c>
    </row>
    <row r="392" spans="1:12" ht="15" x14ac:dyDescent="0.25">
      <c r="A392" s="28">
        <f>A384</f>
        <v>2</v>
      </c>
      <c r="B392" s="14">
        <f>B384</f>
        <v>4</v>
      </c>
      <c r="C392" s="10" t="s">
        <v>24</v>
      </c>
      <c r="D392" s="12" t="s">
        <v>23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38</v>
      </c>
      <c r="E395" s="9"/>
      <c r="F395" s="21">
        <f>SUM(F392:F394)</f>
        <v>0</v>
      </c>
      <c r="G395" s="21">
        <f t="shared" ref="G395" si="258">SUM(G392:G394)</f>
        <v>0</v>
      </c>
      <c r="H395" s="21">
        <f t="shared" ref="H395" si="259">SUM(H392:H394)</f>
        <v>0</v>
      </c>
      <c r="I395" s="21">
        <f t="shared" ref="I395" si="260">SUM(I392:I394)</f>
        <v>0</v>
      </c>
      <c r="J395" s="21">
        <f t="shared" ref="J395" si="261">SUM(J392:J394)</f>
        <v>0</v>
      </c>
      <c r="K395" s="27"/>
      <c r="L395" s="21">
        <f ca="1">SUM(L392:L399)</f>
        <v>0</v>
      </c>
    </row>
    <row r="396" spans="1:12" ht="15" x14ac:dyDescent="0.25">
      <c r="A396" s="28">
        <f>A384</f>
        <v>2</v>
      </c>
      <c r="B396" s="14">
        <f>B384</f>
        <v>4</v>
      </c>
      <c r="C396" s="10" t="s">
        <v>25</v>
      </c>
      <c r="D396" s="7" t="s">
        <v>26</v>
      </c>
      <c r="E396" s="157" t="s">
        <v>107</v>
      </c>
      <c r="F396" s="51">
        <v>60</v>
      </c>
      <c r="G396" s="51">
        <v>1</v>
      </c>
      <c r="H396" s="51">
        <v>6.06</v>
      </c>
      <c r="I396" s="51">
        <v>5.6</v>
      </c>
      <c r="J396" s="51">
        <v>80.94</v>
      </c>
      <c r="K396" s="52">
        <v>53</v>
      </c>
      <c r="L396" s="51"/>
    </row>
    <row r="397" spans="1:12" ht="30" x14ac:dyDescent="0.25">
      <c r="A397" s="25"/>
      <c r="B397" s="16"/>
      <c r="C397" s="11"/>
      <c r="D397" s="100" t="s">
        <v>27</v>
      </c>
      <c r="E397" s="104" t="s">
        <v>80</v>
      </c>
      <c r="F397" s="96">
        <v>250</v>
      </c>
      <c r="G397" s="96">
        <v>7.1</v>
      </c>
      <c r="H397" s="96">
        <v>6.33</v>
      </c>
      <c r="I397" s="122">
        <v>22.6</v>
      </c>
      <c r="J397" s="96">
        <v>175.77</v>
      </c>
      <c r="K397" s="97">
        <v>112</v>
      </c>
      <c r="L397" s="51"/>
    </row>
    <row r="398" spans="1:12" ht="15" x14ac:dyDescent="0.25">
      <c r="A398" s="25"/>
      <c r="B398" s="16"/>
      <c r="C398" s="11"/>
      <c r="D398" s="100" t="s">
        <v>28</v>
      </c>
      <c r="E398" s="200" t="s">
        <v>136</v>
      </c>
      <c r="F398" s="96">
        <v>250</v>
      </c>
      <c r="G398" s="96">
        <f>3.7+10.3</f>
        <v>14</v>
      </c>
      <c r="H398" s="96">
        <f>6.3+8.28</f>
        <v>14.579999999999998</v>
      </c>
      <c r="I398" s="122">
        <f>37.2+1.85</f>
        <v>39.050000000000004</v>
      </c>
      <c r="J398" s="96">
        <f>220.6+123.12</f>
        <v>343.72</v>
      </c>
      <c r="K398" s="208" t="s">
        <v>137</v>
      </c>
      <c r="L398" s="51"/>
    </row>
    <row r="399" spans="1:12" ht="15" x14ac:dyDescent="0.25">
      <c r="A399" s="25"/>
      <c r="B399" s="16"/>
      <c r="C399" s="11"/>
      <c r="D399" s="100" t="s">
        <v>29</v>
      </c>
      <c r="E399" s="200"/>
      <c r="F399" s="96"/>
      <c r="G399" s="195"/>
      <c r="H399" s="195"/>
      <c r="I399" s="192"/>
      <c r="J399" s="195"/>
      <c r="K399" s="98"/>
      <c r="L399" s="51"/>
    </row>
    <row r="400" spans="1:12" ht="15" x14ac:dyDescent="0.25">
      <c r="A400" s="25"/>
      <c r="B400" s="16"/>
      <c r="C400" s="11"/>
      <c r="D400" s="159" t="s">
        <v>71</v>
      </c>
      <c r="E400" s="104"/>
      <c r="F400" s="96"/>
      <c r="G400" s="96"/>
      <c r="H400" s="96"/>
      <c r="I400" s="122"/>
      <c r="J400" s="96"/>
      <c r="K400" s="98"/>
      <c r="L400" s="51"/>
    </row>
    <row r="401" spans="1:12" ht="15" x14ac:dyDescent="0.25">
      <c r="A401" s="25"/>
      <c r="B401" s="16"/>
      <c r="C401" s="11"/>
      <c r="D401" s="100" t="s">
        <v>31</v>
      </c>
      <c r="E401" s="104" t="s">
        <v>68</v>
      </c>
      <c r="F401" s="96">
        <v>30</v>
      </c>
      <c r="G401" s="96">
        <v>2.6</v>
      </c>
      <c r="H401" s="96">
        <v>0.81</v>
      </c>
      <c r="I401" s="122">
        <v>14.4</v>
      </c>
      <c r="J401" s="96">
        <v>74.73</v>
      </c>
      <c r="K401" s="98"/>
      <c r="L401" s="51"/>
    </row>
    <row r="402" spans="1:12" ht="15" x14ac:dyDescent="0.25">
      <c r="A402" s="25"/>
      <c r="B402" s="16"/>
      <c r="C402" s="11"/>
      <c r="D402" s="100" t="s">
        <v>32</v>
      </c>
      <c r="E402" s="89" t="s">
        <v>45</v>
      </c>
      <c r="F402" s="93">
        <v>30</v>
      </c>
      <c r="G402" s="93">
        <v>1.98</v>
      </c>
      <c r="H402" s="93">
        <v>0.33</v>
      </c>
      <c r="I402" s="94">
        <v>12.3</v>
      </c>
      <c r="J402" s="93">
        <v>60.09</v>
      </c>
      <c r="K402" s="98"/>
      <c r="L402" s="51"/>
    </row>
    <row r="403" spans="1:12" ht="15.75" thickBot="1" x14ac:dyDescent="0.3">
      <c r="A403" s="25"/>
      <c r="B403" s="16"/>
      <c r="C403" s="11"/>
      <c r="D403" s="101" t="s">
        <v>72</v>
      </c>
      <c r="E403" s="152" t="s">
        <v>57</v>
      </c>
      <c r="F403" s="92">
        <v>200</v>
      </c>
      <c r="G403" s="92">
        <v>0.17</v>
      </c>
      <c r="H403" s="92">
        <v>0.17</v>
      </c>
      <c r="I403" s="95">
        <v>19.18</v>
      </c>
      <c r="J403" s="92">
        <v>76.8</v>
      </c>
      <c r="K403" s="70">
        <v>342</v>
      </c>
      <c r="L403" s="51"/>
    </row>
    <row r="404" spans="1:12" ht="15" x14ac:dyDescent="0.25">
      <c r="A404" s="26"/>
      <c r="B404" s="18"/>
      <c r="C404" s="8"/>
      <c r="D404" s="19" t="s">
        <v>38</v>
      </c>
      <c r="E404" s="9"/>
      <c r="F404" s="21">
        <f>SUM(F396:F403)</f>
        <v>820</v>
      </c>
      <c r="G404" s="21">
        <f>SUM(G396:G403)</f>
        <v>26.850000000000005</v>
      </c>
      <c r="H404" s="21">
        <f>SUM(H396:H403)</f>
        <v>28.279999999999998</v>
      </c>
      <c r="I404" s="21">
        <f>SUM(I396:I403)</f>
        <v>113.13</v>
      </c>
      <c r="J404" s="21">
        <f>SUM(J396:J403)</f>
        <v>812.05000000000007</v>
      </c>
      <c r="K404" s="21"/>
      <c r="L404" s="21">
        <v>91</v>
      </c>
    </row>
    <row r="405" spans="1:12" ht="15" x14ac:dyDescent="0.25">
      <c r="A405" s="28">
        <f>A384</f>
        <v>2</v>
      </c>
      <c r="B405" s="14">
        <f>B384</f>
        <v>4</v>
      </c>
      <c r="C405" s="10" t="s">
        <v>33</v>
      </c>
      <c r="D405" s="12" t="s">
        <v>28</v>
      </c>
      <c r="E405" s="50"/>
      <c r="F405" s="51"/>
      <c r="G405" s="51"/>
      <c r="H405" s="51"/>
      <c r="I405" s="51"/>
      <c r="J405" s="51"/>
      <c r="K405" s="52"/>
      <c r="L405" s="51"/>
    </row>
    <row r="406" spans="1:12" ht="15" x14ac:dyDescent="0.25">
      <c r="A406" s="25"/>
      <c r="B406" s="16"/>
      <c r="C406" s="11"/>
      <c r="D406" s="12" t="s">
        <v>30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7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6"/>
      <c r="B409" s="18"/>
      <c r="C409" s="8"/>
      <c r="D409" s="19" t="s">
        <v>38</v>
      </c>
      <c r="E409" s="9"/>
      <c r="F409" s="21">
        <f>SUM(F405:F408)</f>
        <v>0</v>
      </c>
      <c r="G409" s="21">
        <f t="shared" ref="G409" si="262">SUM(G405:G408)</f>
        <v>0</v>
      </c>
      <c r="H409" s="21">
        <f t="shared" ref="H409" si="263">SUM(H405:H408)</f>
        <v>0</v>
      </c>
      <c r="I409" s="21">
        <f t="shared" ref="I409" si="264">SUM(I405:I408)</f>
        <v>0</v>
      </c>
      <c r="J409" s="21">
        <f t="shared" ref="J409" si="265">SUM(J405:J408)</f>
        <v>0</v>
      </c>
      <c r="K409" s="27"/>
      <c r="L409" s="21"/>
    </row>
    <row r="410" spans="1:12" ht="15" x14ac:dyDescent="0.25">
      <c r="A410" s="28">
        <f>A384</f>
        <v>2</v>
      </c>
      <c r="B410" s="14">
        <f>B384</f>
        <v>4</v>
      </c>
      <c r="C410" s="10" t="s">
        <v>35</v>
      </c>
      <c r="D410" s="7" t="s">
        <v>20</v>
      </c>
      <c r="E410" s="50"/>
      <c r="F410" s="51"/>
      <c r="G410" s="51"/>
      <c r="H410" s="51"/>
      <c r="I410" s="51"/>
      <c r="J410" s="51"/>
      <c r="K410" s="52"/>
      <c r="L410" s="51"/>
    </row>
    <row r="411" spans="1:12" ht="15" x14ac:dyDescent="0.25">
      <c r="A411" s="25"/>
      <c r="B411" s="16"/>
      <c r="C411" s="11"/>
      <c r="D411" s="7" t="s">
        <v>29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22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6"/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6"/>
      <c r="B416" s="18"/>
      <c r="C416" s="8"/>
      <c r="D416" s="19" t="s">
        <v>38</v>
      </c>
      <c r="E416" s="9"/>
      <c r="F416" s="21">
        <f>SUM(F410:F415)</f>
        <v>0</v>
      </c>
      <c r="G416" s="21">
        <f t="shared" ref="G416" si="266">SUM(G410:G415)</f>
        <v>0</v>
      </c>
      <c r="H416" s="21">
        <f t="shared" ref="H416" si="267">SUM(H410:H415)</f>
        <v>0</v>
      </c>
      <c r="I416" s="21">
        <f t="shared" ref="I416" si="268">SUM(I410:I415)</f>
        <v>0</v>
      </c>
      <c r="J416" s="21">
        <f t="shared" ref="J416" si="269">SUM(J410:J415)</f>
        <v>0</v>
      </c>
      <c r="K416" s="27"/>
      <c r="L416" s="21">
        <f t="shared" ref="L416" ca="1" si="270">SUM(L410:L418)</f>
        <v>0</v>
      </c>
    </row>
    <row r="417" spans="1:12" ht="15" x14ac:dyDescent="0.25">
      <c r="A417" s="28">
        <f>A384</f>
        <v>2</v>
      </c>
      <c r="B417" s="14">
        <f>B384</f>
        <v>4</v>
      </c>
      <c r="C417" s="10" t="s">
        <v>36</v>
      </c>
      <c r="D417" s="12" t="s">
        <v>37</v>
      </c>
      <c r="E417" s="50"/>
      <c r="F417" s="51"/>
      <c r="G417" s="51"/>
      <c r="H417" s="51"/>
      <c r="I417" s="51"/>
      <c r="J417" s="51"/>
      <c r="K417" s="52"/>
      <c r="L417" s="51"/>
    </row>
    <row r="418" spans="1:12" ht="15" x14ac:dyDescent="0.25">
      <c r="A418" s="25"/>
      <c r="B418" s="16"/>
      <c r="C418" s="11"/>
      <c r="D418" s="12" t="s">
        <v>34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30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23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6"/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6"/>
      <c r="B423" s="18"/>
      <c r="C423" s="8"/>
      <c r="D423" s="20" t="s">
        <v>38</v>
      </c>
      <c r="E423" s="9"/>
      <c r="F423" s="21">
        <f>SUM(F417:F422)</f>
        <v>0</v>
      </c>
      <c r="G423" s="21">
        <f t="shared" ref="G423" si="271">SUM(G417:G422)</f>
        <v>0</v>
      </c>
      <c r="H423" s="21">
        <f t="shared" ref="H423" si="272">SUM(H417:H422)</f>
        <v>0</v>
      </c>
      <c r="I423" s="21">
        <f t="shared" ref="I423" si="273">SUM(I417:I422)</f>
        <v>0</v>
      </c>
      <c r="J423" s="21">
        <f t="shared" ref="J423" si="274">SUM(J417:J422)</f>
        <v>0</v>
      </c>
      <c r="K423" s="27"/>
      <c r="L423" s="21">
        <f t="shared" ref="L423" ca="1" si="275">SUM(L417:L425)</f>
        <v>0</v>
      </c>
    </row>
    <row r="424" spans="1:12" ht="15.75" customHeight="1" thickBot="1" x14ac:dyDescent="0.25">
      <c r="A424" s="31">
        <f>A384</f>
        <v>2</v>
      </c>
      <c r="B424" s="32">
        <f>B384</f>
        <v>4</v>
      </c>
      <c r="C424" s="219" t="s">
        <v>4</v>
      </c>
      <c r="D424" s="220"/>
      <c r="E424" s="33"/>
      <c r="F424" s="34">
        <f>F391+F395+F404+F409+F416+F423</f>
        <v>1390</v>
      </c>
      <c r="G424" s="34">
        <f>G391+G395+G404+G409+G416+G423</f>
        <v>46.39</v>
      </c>
      <c r="H424" s="34">
        <f>H391+H395+H404+H409+H416+H423</f>
        <v>48.879999999999995</v>
      </c>
      <c r="I424" s="34">
        <f>I391+I395+I404+I409+I416+I423</f>
        <v>192.79999999999998</v>
      </c>
      <c r="J424" s="34">
        <f>J391+J395+J404+J409+J416+J423</f>
        <v>1392.63</v>
      </c>
      <c r="K424" s="35"/>
      <c r="L424" s="34">
        <f>SUM(L391,L404,L409)</f>
        <v>160.43</v>
      </c>
    </row>
    <row r="425" spans="1:12" ht="30" x14ac:dyDescent="0.25">
      <c r="A425" s="22">
        <v>2</v>
      </c>
      <c r="B425" s="23">
        <v>5</v>
      </c>
      <c r="C425" s="24" t="s">
        <v>19</v>
      </c>
      <c r="D425" s="79" t="s">
        <v>20</v>
      </c>
      <c r="E425" s="214" t="s">
        <v>115</v>
      </c>
      <c r="F425" s="96">
        <f>150+100</f>
        <v>250</v>
      </c>
      <c r="G425" s="96">
        <f>5.47+9.9</f>
        <v>15.370000000000001</v>
      </c>
      <c r="H425" s="96">
        <f>6.37+12.11</f>
        <v>18.48</v>
      </c>
      <c r="I425" s="122">
        <f>34.34+6.58</f>
        <v>40.92</v>
      </c>
      <c r="J425" s="96">
        <f>216.57+174.91</f>
        <v>391.48</v>
      </c>
      <c r="K425" s="215" t="s">
        <v>126</v>
      </c>
      <c r="L425" s="48"/>
    </row>
    <row r="426" spans="1:12" ht="15" x14ac:dyDescent="0.25">
      <c r="A426" s="25"/>
      <c r="B426" s="16"/>
      <c r="C426" s="11"/>
      <c r="D426" s="100" t="s">
        <v>21</v>
      </c>
      <c r="E426" s="102" t="s">
        <v>69</v>
      </c>
      <c r="F426" s="103">
        <v>200</v>
      </c>
      <c r="G426" s="103">
        <v>0.04</v>
      </c>
      <c r="H426" s="103">
        <v>5.0000000000000001E-3</v>
      </c>
      <c r="I426" s="87">
        <v>10.1</v>
      </c>
      <c r="J426" s="103">
        <v>40.700000000000003</v>
      </c>
      <c r="K426" s="130">
        <v>376</v>
      </c>
      <c r="L426" s="51"/>
    </row>
    <row r="427" spans="1:12" ht="15.75" thickBot="1" x14ac:dyDescent="0.3">
      <c r="A427" s="25"/>
      <c r="B427" s="16"/>
      <c r="C427" s="11"/>
      <c r="D427" s="100" t="s">
        <v>22</v>
      </c>
      <c r="E427" s="104" t="s">
        <v>65</v>
      </c>
      <c r="F427" s="96">
        <f>20+20</f>
        <v>40</v>
      </c>
      <c r="G427" s="96">
        <f>1.64+1.32</f>
        <v>2.96</v>
      </c>
      <c r="H427" s="96">
        <f>0.22+0.54</f>
        <v>0.76</v>
      </c>
      <c r="I427" s="122">
        <f>9.6+8.2</f>
        <v>17.799999999999997</v>
      </c>
      <c r="J427" s="96">
        <f>49.82+40.06</f>
        <v>89.88</v>
      </c>
      <c r="K427" s="98"/>
      <c r="L427" s="51"/>
    </row>
    <row r="428" spans="1:12" ht="15" x14ac:dyDescent="0.25">
      <c r="A428" s="25"/>
      <c r="B428" s="16"/>
      <c r="C428" s="11"/>
      <c r="D428" s="169" t="s">
        <v>73</v>
      </c>
      <c r="E428" s="158" t="s">
        <v>108</v>
      </c>
      <c r="F428" s="73">
        <v>100</v>
      </c>
      <c r="G428" s="73">
        <v>0.4</v>
      </c>
      <c r="H428" s="73">
        <v>0.4</v>
      </c>
      <c r="I428" s="74">
        <v>9.8000000000000007</v>
      </c>
      <c r="J428" s="73">
        <v>47</v>
      </c>
      <c r="K428" s="98">
        <v>338</v>
      </c>
      <c r="L428" s="51"/>
    </row>
    <row r="429" spans="1:12" ht="15.75" thickBot="1" x14ac:dyDescent="0.3">
      <c r="A429" s="25"/>
      <c r="B429" s="16"/>
      <c r="C429" s="11"/>
      <c r="D429" s="111" t="s">
        <v>29</v>
      </c>
      <c r="E429" s="200"/>
      <c r="F429" s="96"/>
      <c r="G429" s="195"/>
      <c r="H429" s="195"/>
      <c r="I429" s="192"/>
      <c r="J429" s="195"/>
      <c r="K429" s="70"/>
      <c r="L429" s="51"/>
    </row>
    <row r="430" spans="1:12" ht="15" x14ac:dyDescent="0.25">
      <c r="A430" s="25"/>
      <c r="B430" s="16"/>
      <c r="C430" s="11"/>
      <c r="D430" s="6"/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6"/>
      <c r="B432" s="18"/>
      <c r="C432" s="8"/>
      <c r="D432" s="19" t="s">
        <v>38</v>
      </c>
      <c r="E432" s="9"/>
      <c r="F432" s="21">
        <f>SUM(F425:F431)</f>
        <v>590</v>
      </c>
      <c r="G432" s="21">
        <f t="shared" ref="G432" si="276">SUM(G425:G431)</f>
        <v>18.77</v>
      </c>
      <c r="H432" s="21">
        <f t="shared" ref="H432" si="277">SUM(H425:H431)</f>
        <v>19.645</v>
      </c>
      <c r="I432" s="21">
        <f t="shared" ref="I432" si="278">SUM(I425:I431)</f>
        <v>78.61999999999999</v>
      </c>
      <c r="J432" s="165">
        <f>SUM(J425:J431)</f>
        <v>569.05999999999995</v>
      </c>
      <c r="K432" s="27"/>
      <c r="L432" s="21">
        <v>69.430000000000007</v>
      </c>
    </row>
    <row r="433" spans="1:12" ht="15" x14ac:dyDescent="0.25">
      <c r="A433" s="28">
        <f>A425</f>
        <v>2</v>
      </c>
      <c r="B433" s="14">
        <f>B425</f>
        <v>5</v>
      </c>
      <c r="C433" s="10" t="s">
        <v>24</v>
      </c>
      <c r="D433" s="12" t="s">
        <v>23</v>
      </c>
      <c r="E433" s="50"/>
      <c r="F433" s="51"/>
      <c r="G433" s="51"/>
      <c r="H433" s="51"/>
      <c r="I433" s="51"/>
      <c r="J433" s="51"/>
      <c r="K433" s="52"/>
      <c r="L433" s="51"/>
    </row>
    <row r="434" spans="1:12" ht="15" x14ac:dyDescent="0.25">
      <c r="A434" s="25"/>
      <c r="B434" s="16"/>
      <c r="C434" s="11"/>
      <c r="D434" s="6"/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6"/>
      <c r="B436" s="18"/>
      <c r="C436" s="8"/>
      <c r="D436" s="19" t="s">
        <v>38</v>
      </c>
      <c r="E436" s="9"/>
      <c r="F436" s="21">
        <f>SUM(F433:F435)</f>
        <v>0</v>
      </c>
      <c r="G436" s="21">
        <f t="shared" ref="G436" si="279">SUM(G433:G435)</f>
        <v>0</v>
      </c>
      <c r="H436" s="21">
        <f t="shared" ref="H436" si="280">SUM(H433:H435)</f>
        <v>0</v>
      </c>
      <c r="I436" s="21">
        <f t="shared" ref="I436" si="281">SUM(I433:I435)</f>
        <v>0</v>
      </c>
      <c r="J436" s="21">
        <f t="shared" ref="J436" si="282">SUM(J433:J435)</f>
        <v>0</v>
      </c>
      <c r="K436" s="27"/>
      <c r="L436" s="21">
        <f t="shared" ref="L436" ca="1" si="283">SUM(L433:L441)</f>
        <v>0</v>
      </c>
    </row>
    <row r="437" spans="1:12" ht="15" x14ac:dyDescent="0.25">
      <c r="A437" s="28">
        <f>A425</f>
        <v>2</v>
      </c>
      <c r="B437" s="14">
        <f>B425</f>
        <v>5</v>
      </c>
      <c r="C437" s="10" t="s">
        <v>25</v>
      </c>
      <c r="D437" s="99" t="s">
        <v>26</v>
      </c>
      <c r="E437" s="153" t="s">
        <v>109</v>
      </c>
      <c r="F437" s="103">
        <v>60</v>
      </c>
      <c r="G437" s="103">
        <v>1.1599999999999999</v>
      </c>
      <c r="H437" s="103">
        <v>6.05</v>
      </c>
      <c r="I437" s="87">
        <v>5.8</v>
      </c>
      <c r="J437" s="103">
        <v>82.29</v>
      </c>
      <c r="K437" s="97">
        <v>71</v>
      </c>
      <c r="L437" s="51"/>
    </row>
    <row r="438" spans="1:12" ht="30" x14ac:dyDescent="0.25">
      <c r="A438" s="25"/>
      <c r="B438" s="16"/>
      <c r="C438" s="11"/>
      <c r="D438" s="100" t="s">
        <v>27</v>
      </c>
      <c r="E438" s="104" t="s">
        <v>51</v>
      </c>
      <c r="F438" s="96">
        <v>250</v>
      </c>
      <c r="G438" s="96">
        <v>6.5</v>
      </c>
      <c r="H438" s="96">
        <v>8</v>
      </c>
      <c r="I438" s="122">
        <v>9.3000000000000007</v>
      </c>
      <c r="J438" s="96">
        <v>135.4</v>
      </c>
      <c r="K438" s="97">
        <v>88</v>
      </c>
      <c r="L438" s="51"/>
    </row>
    <row r="439" spans="1:12" ht="15" x14ac:dyDescent="0.25">
      <c r="A439" s="25"/>
      <c r="B439" s="16"/>
      <c r="C439" s="11"/>
      <c r="D439" s="100" t="s">
        <v>28</v>
      </c>
      <c r="E439" s="200" t="s">
        <v>138</v>
      </c>
      <c r="F439" s="96">
        <v>250</v>
      </c>
      <c r="G439" s="96">
        <f>3.8+11</f>
        <v>14.8</v>
      </c>
      <c r="H439" s="96">
        <f>6.5+8.7</f>
        <v>15.2</v>
      </c>
      <c r="I439" s="122">
        <f>34.8+29.8</f>
        <v>64.599999999999994</v>
      </c>
      <c r="J439" s="96">
        <f>212.9+241.5</f>
        <v>454.4</v>
      </c>
      <c r="K439" s="208" t="s">
        <v>127</v>
      </c>
      <c r="L439" s="51"/>
    </row>
    <row r="440" spans="1:12" ht="15" x14ac:dyDescent="0.25">
      <c r="A440" s="25"/>
      <c r="B440" s="16"/>
      <c r="C440" s="11"/>
      <c r="D440" s="100" t="s">
        <v>29</v>
      </c>
      <c r="E440" s="200"/>
      <c r="F440" s="96"/>
      <c r="G440" s="195"/>
      <c r="H440" s="195"/>
      <c r="I440" s="192"/>
      <c r="J440" s="195"/>
      <c r="K440" s="131"/>
      <c r="L440" s="51"/>
    </row>
    <row r="441" spans="1:12" ht="15.75" thickBot="1" x14ac:dyDescent="0.3">
      <c r="A441" s="25"/>
      <c r="B441" s="16"/>
      <c r="C441" s="11"/>
      <c r="D441" s="100" t="s">
        <v>71</v>
      </c>
      <c r="E441" s="91"/>
      <c r="F441" s="92"/>
      <c r="G441" s="92"/>
      <c r="H441" s="92"/>
      <c r="I441" s="95"/>
      <c r="J441" s="92"/>
      <c r="K441" s="70"/>
      <c r="L441" s="51"/>
    </row>
    <row r="442" spans="1:12" ht="15" x14ac:dyDescent="0.25">
      <c r="A442" s="25"/>
      <c r="B442" s="16"/>
      <c r="C442" s="11"/>
      <c r="D442" s="100" t="s">
        <v>31</v>
      </c>
      <c r="E442" s="104" t="s">
        <v>68</v>
      </c>
      <c r="F442" s="96">
        <v>40</v>
      </c>
      <c r="G442" s="96">
        <v>3.28</v>
      </c>
      <c r="H442" s="96">
        <v>1.08</v>
      </c>
      <c r="I442" s="122">
        <v>19.2</v>
      </c>
      <c r="J442" s="96">
        <v>99.64</v>
      </c>
      <c r="K442" s="98"/>
      <c r="L442" s="51"/>
    </row>
    <row r="443" spans="1:12" ht="15" x14ac:dyDescent="0.25">
      <c r="A443" s="25"/>
      <c r="B443" s="16"/>
      <c r="C443" s="11"/>
      <c r="D443" s="100" t="s">
        <v>32</v>
      </c>
      <c r="E443" s="89" t="s">
        <v>45</v>
      </c>
      <c r="F443" s="93">
        <v>20</v>
      </c>
      <c r="G443" s="93">
        <v>1.32</v>
      </c>
      <c r="H443" s="93">
        <v>0.22</v>
      </c>
      <c r="I443" s="94">
        <v>8.1999999999999993</v>
      </c>
      <c r="J443" s="93">
        <v>40.06</v>
      </c>
      <c r="K443" s="98"/>
      <c r="L443" s="51"/>
    </row>
    <row r="444" spans="1:12" ht="15.75" thickBot="1" x14ac:dyDescent="0.3">
      <c r="A444" s="25"/>
      <c r="B444" s="16"/>
      <c r="C444" s="11"/>
      <c r="D444" s="101" t="s">
        <v>72</v>
      </c>
      <c r="E444" s="152" t="s">
        <v>48</v>
      </c>
      <c r="F444" s="92">
        <v>200</v>
      </c>
      <c r="G444" s="92">
        <v>0.05</v>
      </c>
      <c r="H444" s="92">
        <v>0</v>
      </c>
      <c r="I444" s="95">
        <v>12.6</v>
      </c>
      <c r="J444" s="92">
        <v>50.6</v>
      </c>
      <c r="K444" s="70">
        <v>348</v>
      </c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6"/>
      <c r="B446" s="18"/>
      <c r="C446" s="8"/>
      <c r="D446" s="19" t="s">
        <v>38</v>
      </c>
      <c r="E446" s="9"/>
      <c r="F446" s="166">
        <f>SUM(F437:F445)</f>
        <v>820</v>
      </c>
      <c r="G446" s="166">
        <f t="shared" ref="G446:J446" si="284">SUM(G437:G445)</f>
        <v>27.110000000000003</v>
      </c>
      <c r="H446" s="166">
        <f t="shared" si="284"/>
        <v>30.549999999999997</v>
      </c>
      <c r="I446" s="165">
        <f t="shared" si="284"/>
        <v>119.69999999999999</v>
      </c>
      <c r="J446" s="166">
        <f t="shared" si="284"/>
        <v>862.39</v>
      </c>
      <c r="K446" s="85"/>
      <c r="L446" s="21">
        <v>91</v>
      </c>
    </row>
    <row r="447" spans="1:12" ht="15" x14ac:dyDescent="0.25">
      <c r="A447" s="28">
        <f>A425</f>
        <v>2</v>
      </c>
      <c r="B447" s="14">
        <f>B425</f>
        <v>5</v>
      </c>
      <c r="C447" s="10" t="s">
        <v>33</v>
      </c>
      <c r="D447" s="12" t="s">
        <v>34</v>
      </c>
      <c r="E447" s="50"/>
      <c r="F447" s="51"/>
      <c r="G447" s="51"/>
      <c r="H447" s="51"/>
      <c r="I447" s="51"/>
      <c r="J447" s="51"/>
      <c r="K447" s="52"/>
      <c r="L447" s="51"/>
    </row>
    <row r="448" spans="1:12" ht="15" x14ac:dyDescent="0.25">
      <c r="A448" s="25"/>
      <c r="B448" s="16"/>
      <c r="C448" s="11"/>
      <c r="D448" s="12" t="s">
        <v>30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6"/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6"/>
      <c r="B451" s="18"/>
      <c r="C451" s="8"/>
      <c r="D451" s="19" t="s">
        <v>38</v>
      </c>
      <c r="E451" s="9"/>
      <c r="F451" s="21">
        <f>SUM(F447:F450)</f>
        <v>0</v>
      </c>
      <c r="G451" s="21">
        <f t="shared" ref="G451" si="285">SUM(G447:G450)</f>
        <v>0</v>
      </c>
      <c r="H451" s="21">
        <f t="shared" ref="H451" si="286">SUM(H447:H450)</f>
        <v>0</v>
      </c>
      <c r="I451" s="21">
        <f t="shared" ref="I451" si="287">SUM(I447:I450)</f>
        <v>0</v>
      </c>
      <c r="J451" s="21">
        <f t="shared" ref="J451" si="288">SUM(J447:J450)</f>
        <v>0</v>
      </c>
      <c r="K451" s="27"/>
      <c r="L451" s="21"/>
    </row>
    <row r="452" spans="1:12" ht="15" x14ac:dyDescent="0.25">
      <c r="A452" s="28">
        <f>A425</f>
        <v>2</v>
      </c>
      <c r="B452" s="14">
        <f>B425</f>
        <v>5</v>
      </c>
      <c r="C452" s="10" t="s">
        <v>35</v>
      </c>
      <c r="D452" s="7" t="s">
        <v>20</v>
      </c>
      <c r="E452" s="50"/>
      <c r="F452" s="51"/>
      <c r="G452" s="51"/>
      <c r="H452" s="51"/>
      <c r="I452" s="51"/>
      <c r="J452" s="51"/>
      <c r="K452" s="52"/>
      <c r="L452" s="51"/>
    </row>
    <row r="453" spans="1:12" ht="15" x14ac:dyDescent="0.25">
      <c r="A453" s="25"/>
      <c r="B453" s="16"/>
      <c r="C453" s="11"/>
      <c r="D453" s="7" t="s">
        <v>29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22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6"/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6"/>
      <c r="B458" s="18"/>
      <c r="C458" s="8"/>
      <c r="D458" s="19" t="s">
        <v>38</v>
      </c>
      <c r="E458" s="9"/>
      <c r="F458" s="21">
        <f>SUM(F452:F457)</f>
        <v>0</v>
      </c>
      <c r="G458" s="21">
        <f t="shared" ref="G458" si="289">SUM(G452:G457)</f>
        <v>0</v>
      </c>
      <c r="H458" s="21">
        <f t="shared" ref="H458" si="290">SUM(H452:H457)</f>
        <v>0</v>
      </c>
      <c r="I458" s="21">
        <f t="shared" ref="I458" si="291">SUM(I452:I457)</f>
        <v>0</v>
      </c>
      <c r="J458" s="21">
        <f t="shared" ref="J458" si="292">SUM(J452:J457)</f>
        <v>0</v>
      </c>
      <c r="K458" s="27"/>
      <c r="L458" s="21">
        <f t="shared" ref="L458" ca="1" si="293">SUM(L452:L460)</f>
        <v>0</v>
      </c>
    </row>
    <row r="459" spans="1:12" ht="15" x14ac:dyDescent="0.25">
      <c r="A459" s="28">
        <f>A425</f>
        <v>2</v>
      </c>
      <c r="B459" s="14">
        <f>B425</f>
        <v>5</v>
      </c>
      <c r="C459" s="10" t="s">
        <v>36</v>
      </c>
      <c r="D459" s="12" t="s">
        <v>37</v>
      </c>
      <c r="E459" s="50"/>
      <c r="F459" s="51"/>
      <c r="G459" s="51"/>
      <c r="H459" s="51"/>
      <c r="I459" s="51"/>
      <c r="J459" s="51"/>
      <c r="K459" s="52"/>
      <c r="L459" s="51"/>
    </row>
    <row r="460" spans="1:12" ht="15" x14ac:dyDescent="0.25">
      <c r="A460" s="25"/>
      <c r="B460" s="16"/>
      <c r="C460" s="11"/>
      <c r="D460" s="12" t="s">
        <v>34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30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23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6"/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6"/>
      <c r="B465" s="18"/>
      <c r="C465" s="8"/>
      <c r="D465" s="20" t="s">
        <v>38</v>
      </c>
      <c r="E465" s="9"/>
      <c r="F465" s="21">
        <f>SUM(F459:F464)</f>
        <v>0</v>
      </c>
      <c r="G465" s="21">
        <f t="shared" ref="G465" si="294">SUM(G459:G464)</f>
        <v>0</v>
      </c>
      <c r="H465" s="21">
        <f t="shared" ref="H465" si="295">SUM(H459:H464)</f>
        <v>0</v>
      </c>
      <c r="I465" s="21">
        <f t="shared" ref="I465" si="296">SUM(I459:I464)</f>
        <v>0</v>
      </c>
      <c r="J465" s="21">
        <f t="shared" ref="J465" si="297">SUM(J459:J464)</f>
        <v>0</v>
      </c>
      <c r="K465" s="27"/>
      <c r="L465" s="21">
        <f t="shared" ref="L465" ca="1" si="298">SUM(L459:L467)</f>
        <v>0</v>
      </c>
    </row>
    <row r="466" spans="1:12" ht="15.75" customHeight="1" thickBot="1" x14ac:dyDescent="0.25">
      <c r="A466" s="31">
        <f>A425</f>
        <v>2</v>
      </c>
      <c r="B466" s="32">
        <f>B425</f>
        <v>5</v>
      </c>
      <c r="C466" s="219" t="s">
        <v>4</v>
      </c>
      <c r="D466" s="220"/>
      <c r="E466" s="33"/>
      <c r="F466" s="34">
        <f>F432+F436+F446+F451+F458+F465</f>
        <v>1410</v>
      </c>
      <c r="G466" s="34">
        <f t="shared" ref="G466" si="299">G432+G436+G446+G451+G458+G465</f>
        <v>45.88</v>
      </c>
      <c r="H466" s="34">
        <f t="shared" ref="H466" si="300">H432+H436+H446+H451+H458+H465</f>
        <v>50.194999999999993</v>
      </c>
      <c r="I466" s="34">
        <f t="shared" ref="I466" si="301">I432+I436+I446+I451+I458+I465</f>
        <v>198.32</v>
      </c>
      <c r="J466" s="34">
        <f t="shared" ref="J466" si="302">J432+J436+J446+J451+J458+J465</f>
        <v>1431.4499999999998</v>
      </c>
      <c r="K466" s="35"/>
      <c r="L466" s="34">
        <f>SUM(L432,L446,L451)</f>
        <v>160.43</v>
      </c>
    </row>
    <row r="467" spans="1:12" ht="15" x14ac:dyDescent="0.25">
      <c r="A467" s="22">
        <v>2</v>
      </c>
      <c r="B467" s="23">
        <v>6</v>
      </c>
      <c r="C467" s="24" t="s">
        <v>19</v>
      </c>
      <c r="D467" s="79" t="s">
        <v>20</v>
      </c>
      <c r="E467" s="158" t="s">
        <v>110</v>
      </c>
      <c r="F467" s="73">
        <v>200</v>
      </c>
      <c r="G467" s="73">
        <v>14.23</v>
      </c>
      <c r="H467" s="73">
        <v>13</v>
      </c>
      <c r="I467" s="74">
        <v>46.9</v>
      </c>
      <c r="J467" s="73">
        <v>361.52</v>
      </c>
      <c r="K467" s="137">
        <v>259</v>
      </c>
      <c r="L467" s="48"/>
    </row>
    <row r="468" spans="1:12" ht="15" x14ac:dyDescent="0.25">
      <c r="A468" s="25"/>
      <c r="B468" s="16"/>
      <c r="C468" s="11"/>
      <c r="D468" s="100" t="s">
        <v>21</v>
      </c>
      <c r="E468" s="160" t="s">
        <v>52</v>
      </c>
      <c r="F468" s="96">
        <v>200</v>
      </c>
      <c r="G468" s="96">
        <v>0.24</v>
      </c>
      <c r="H468" s="96">
        <v>0.09</v>
      </c>
      <c r="I468" s="122">
        <v>11</v>
      </c>
      <c r="J468" s="96">
        <v>45.77</v>
      </c>
      <c r="K468" s="135">
        <v>377</v>
      </c>
      <c r="L468" s="51"/>
    </row>
    <row r="469" spans="1:12" ht="15" x14ac:dyDescent="0.25">
      <c r="A469" s="25"/>
      <c r="B469" s="16"/>
      <c r="C469" s="11"/>
      <c r="D469" s="100" t="s">
        <v>22</v>
      </c>
      <c r="E469" s="104" t="s">
        <v>65</v>
      </c>
      <c r="F469" s="96">
        <f>20+20</f>
        <v>40</v>
      </c>
      <c r="G469" s="96">
        <f>1.32+1.64</f>
        <v>2.96</v>
      </c>
      <c r="H469" s="96">
        <f>0.54+0.22</f>
        <v>0.76</v>
      </c>
      <c r="I469" s="122">
        <f>9.6+8.2</f>
        <v>17.799999999999997</v>
      </c>
      <c r="J469" s="96">
        <f>49.82+40.06</f>
        <v>89.88</v>
      </c>
      <c r="K469" s="135"/>
      <c r="L469" s="51"/>
    </row>
    <row r="470" spans="1:12" ht="15" x14ac:dyDescent="0.25">
      <c r="A470" s="25"/>
      <c r="B470" s="16"/>
      <c r="C470" s="11"/>
      <c r="D470" s="98" t="s">
        <v>26</v>
      </c>
      <c r="E470" s="160" t="s">
        <v>111</v>
      </c>
      <c r="F470" s="96">
        <v>60</v>
      </c>
      <c r="G470" s="96">
        <v>0.86</v>
      </c>
      <c r="H470" s="96">
        <v>6.1</v>
      </c>
      <c r="I470" s="122">
        <v>5.84</v>
      </c>
      <c r="J470" s="96">
        <v>81.8</v>
      </c>
      <c r="K470" s="135">
        <v>67</v>
      </c>
      <c r="L470" s="51"/>
    </row>
    <row r="471" spans="1:12" ht="15.75" thickBot="1" x14ac:dyDescent="0.3">
      <c r="A471" s="25"/>
      <c r="B471" s="16"/>
      <c r="C471" s="11"/>
      <c r="D471" s="111" t="s">
        <v>29</v>
      </c>
      <c r="E471" s="104"/>
      <c r="F471" s="96"/>
      <c r="G471" s="96"/>
      <c r="H471" s="96"/>
      <c r="I471" s="122"/>
      <c r="J471" s="96"/>
      <c r="K471" s="135"/>
      <c r="L471" s="51"/>
    </row>
    <row r="472" spans="1:12" ht="15" x14ac:dyDescent="0.25">
      <c r="A472" s="25"/>
      <c r="B472" s="16"/>
      <c r="C472" s="11"/>
      <c r="D472" s="6"/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6"/>
      <c r="B474" s="18"/>
      <c r="C474" s="8"/>
      <c r="D474" s="19" t="s">
        <v>38</v>
      </c>
      <c r="E474" s="9"/>
      <c r="F474" s="21">
        <f>SUM(F467:F473)</f>
        <v>500</v>
      </c>
      <c r="G474" s="21">
        <f t="shared" ref="G474" si="303">SUM(G467:G473)</f>
        <v>18.29</v>
      </c>
      <c r="H474" s="21">
        <f t="shared" ref="H474" si="304">SUM(H467:H473)</f>
        <v>19.95</v>
      </c>
      <c r="I474" s="21">
        <f t="shared" ref="I474" si="305">SUM(I467:I473)</f>
        <v>81.539999999999992</v>
      </c>
      <c r="J474" s="21">
        <f t="shared" ref="J474" si="306">SUM(J467:J473)</f>
        <v>578.96999999999991</v>
      </c>
      <c r="K474" s="27"/>
      <c r="L474" s="21">
        <v>69.430000000000007</v>
      </c>
    </row>
    <row r="475" spans="1:12" ht="15" x14ac:dyDescent="0.25">
      <c r="A475" s="28">
        <f>A467</f>
        <v>2</v>
      </c>
      <c r="B475" s="14">
        <f>B467</f>
        <v>6</v>
      </c>
      <c r="C475" s="10" t="s">
        <v>24</v>
      </c>
      <c r="D475" s="12" t="s">
        <v>23</v>
      </c>
      <c r="E475" s="50"/>
      <c r="F475" s="51"/>
      <c r="G475" s="51"/>
      <c r="H475" s="51"/>
      <c r="I475" s="51"/>
      <c r="J475" s="51"/>
      <c r="K475" s="52"/>
      <c r="L475" s="51"/>
    </row>
    <row r="476" spans="1:12" ht="15" x14ac:dyDescent="0.25">
      <c r="A476" s="25"/>
      <c r="B476" s="16"/>
      <c r="C476" s="11"/>
      <c r="D476" s="6"/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6"/>
      <c r="B478" s="18"/>
      <c r="C478" s="8"/>
      <c r="D478" s="19" t="s">
        <v>38</v>
      </c>
      <c r="E478" s="9"/>
      <c r="F478" s="21">
        <f>SUM(F475:F477)</f>
        <v>0</v>
      </c>
      <c r="G478" s="21">
        <f t="shared" ref="G478" si="307">SUM(G475:G477)</f>
        <v>0</v>
      </c>
      <c r="H478" s="21">
        <f t="shared" ref="H478" si="308">SUM(H475:H477)</f>
        <v>0</v>
      </c>
      <c r="I478" s="21">
        <f t="shared" ref="I478" si="309">SUM(I475:I477)</f>
        <v>0</v>
      </c>
      <c r="J478" s="21">
        <f t="shared" ref="J478" si="310">SUM(J475:J477)</f>
        <v>0</v>
      </c>
      <c r="K478" s="27"/>
      <c r="L478" s="21">
        <f t="shared" ref="L478" ca="1" si="311">SUM(L475:L483)</f>
        <v>0</v>
      </c>
    </row>
    <row r="479" spans="1:12" ht="15" x14ac:dyDescent="0.25">
      <c r="A479" s="28">
        <f>A467</f>
        <v>2</v>
      </c>
      <c r="B479" s="14">
        <f>B467</f>
        <v>6</v>
      </c>
      <c r="C479" s="10" t="s">
        <v>25</v>
      </c>
      <c r="D479" s="99" t="s">
        <v>26</v>
      </c>
      <c r="E479" s="163" t="s">
        <v>112</v>
      </c>
      <c r="F479" s="103">
        <v>60</v>
      </c>
      <c r="G479" s="103">
        <v>0.74</v>
      </c>
      <c r="H479" s="103">
        <v>6.05</v>
      </c>
      <c r="I479" s="87">
        <v>5.0999999999999996</v>
      </c>
      <c r="J479" s="103">
        <v>77.8</v>
      </c>
      <c r="K479" s="138">
        <v>62</v>
      </c>
      <c r="L479" s="51"/>
    </row>
    <row r="480" spans="1:12" ht="30" x14ac:dyDescent="0.25">
      <c r="A480" s="25"/>
      <c r="B480" s="16"/>
      <c r="C480" s="11"/>
      <c r="D480" s="100" t="s">
        <v>27</v>
      </c>
      <c r="E480" s="160" t="s">
        <v>113</v>
      </c>
      <c r="F480" s="96">
        <v>250</v>
      </c>
      <c r="G480" s="96">
        <v>7.2</v>
      </c>
      <c r="H480" s="96">
        <v>8.9</v>
      </c>
      <c r="I480" s="122">
        <v>21.68</v>
      </c>
      <c r="J480" s="96">
        <v>195.62</v>
      </c>
      <c r="K480" s="98">
        <v>101</v>
      </c>
      <c r="L480" s="51"/>
    </row>
    <row r="481" spans="1:12" ht="30" x14ac:dyDescent="0.25">
      <c r="A481" s="25"/>
      <c r="B481" s="16"/>
      <c r="C481" s="11"/>
      <c r="D481" s="100" t="s">
        <v>28</v>
      </c>
      <c r="E481" s="200" t="s">
        <v>139</v>
      </c>
      <c r="F481" s="96">
        <v>270</v>
      </c>
      <c r="G481" s="96">
        <f>6.9+10.45</f>
        <v>17.350000000000001</v>
      </c>
      <c r="H481" s="96">
        <f>5.8+5.9</f>
        <v>11.7</v>
      </c>
      <c r="I481" s="122">
        <f>37.9+11</f>
        <v>48.9</v>
      </c>
      <c r="J481" s="96">
        <f>232.3+138.9</f>
        <v>371.20000000000005</v>
      </c>
      <c r="K481" s="213" t="s">
        <v>140</v>
      </c>
      <c r="L481" s="51"/>
    </row>
    <row r="482" spans="1:12" ht="15" x14ac:dyDescent="0.25">
      <c r="A482" s="25"/>
      <c r="B482" s="16"/>
      <c r="C482" s="11"/>
      <c r="D482" s="100" t="s">
        <v>29</v>
      </c>
      <c r="E482" s="200"/>
      <c r="F482" s="96"/>
      <c r="G482" s="195"/>
      <c r="H482" s="195"/>
      <c r="I482" s="192"/>
      <c r="J482" s="195"/>
      <c r="K482" s="98"/>
      <c r="L482" s="51"/>
    </row>
    <row r="483" spans="1:12" ht="15" x14ac:dyDescent="0.25">
      <c r="A483" s="25"/>
      <c r="B483" s="16"/>
      <c r="C483" s="11"/>
      <c r="D483" s="168" t="s">
        <v>72</v>
      </c>
      <c r="E483" s="160" t="s">
        <v>56</v>
      </c>
      <c r="F483" s="96">
        <v>200</v>
      </c>
      <c r="G483" s="96">
        <v>0</v>
      </c>
      <c r="H483" s="96">
        <v>0</v>
      </c>
      <c r="I483" s="122">
        <v>20.9</v>
      </c>
      <c r="J483" s="96">
        <v>83.9</v>
      </c>
      <c r="K483" s="98">
        <v>359</v>
      </c>
      <c r="L483" s="51"/>
    </row>
    <row r="484" spans="1:12" ht="15" x14ac:dyDescent="0.25">
      <c r="A484" s="25"/>
      <c r="B484" s="16"/>
      <c r="C484" s="11"/>
      <c r="D484" s="100" t="s">
        <v>31</v>
      </c>
      <c r="E484" s="104" t="s">
        <v>68</v>
      </c>
      <c r="F484" s="96">
        <v>20</v>
      </c>
      <c r="G484" s="96">
        <v>1.64</v>
      </c>
      <c r="H484" s="96">
        <v>0.54</v>
      </c>
      <c r="I484" s="122">
        <v>9.6</v>
      </c>
      <c r="J484" s="96">
        <v>49.82</v>
      </c>
      <c r="K484" s="98"/>
      <c r="L484" s="51"/>
    </row>
    <row r="485" spans="1:12" ht="15" x14ac:dyDescent="0.25">
      <c r="A485" s="25"/>
      <c r="B485" s="16"/>
      <c r="C485" s="11"/>
      <c r="D485" s="100" t="s">
        <v>32</v>
      </c>
      <c r="E485" s="104" t="s">
        <v>47</v>
      </c>
      <c r="F485" s="96">
        <v>20</v>
      </c>
      <c r="G485" s="96">
        <v>1.32</v>
      </c>
      <c r="H485" s="96">
        <v>0.22</v>
      </c>
      <c r="I485" s="122">
        <v>8.1999999999999993</v>
      </c>
      <c r="J485" s="96">
        <v>40.06</v>
      </c>
      <c r="K485" s="98"/>
      <c r="L485" s="51"/>
    </row>
    <row r="486" spans="1:12" ht="15" x14ac:dyDescent="0.25">
      <c r="A486" s="25"/>
      <c r="B486" s="16"/>
      <c r="C486" s="11"/>
      <c r="D486" s="6"/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6"/>
      <c r="B488" s="18"/>
      <c r="C488" s="8"/>
      <c r="D488" s="19" t="s">
        <v>38</v>
      </c>
      <c r="E488" s="9"/>
      <c r="F488" s="21">
        <f>SUM(F479:F487)</f>
        <v>820</v>
      </c>
      <c r="G488" s="21">
        <f>SUM(G479:G487)</f>
        <v>28.250000000000004</v>
      </c>
      <c r="H488" s="21">
        <f t="shared" ref="H488" si="312">SUM(H479:H487)</f>
        <v>27.409999999999997</v>
      </c>
      <c r="I488" s="21">
        <f t="shared" ref="I488" si="313">SUM(I479:I487)</f>
        <v>114.38000000000001</v>
      </c>
      <c r="J488" s="21">
        <f t="shared" ref="J488" si="314">SUM(J479:J487)</f>
        <v>818.40000000000009</v>
      </c>
      <c r="K488" s="27"/>
      <c r="L488" s="21">
        <v>91</v>
      </c>
    </row>
    <row r="489" spans="1:12" ht="15" x14ac:dyDescent="0.25">
      <c r="A489" s="28">
        <f>A467</f>
        <v>2</v>
      </c>
      <c r="B489" s="14">
        <f>B467</f>
        <v>6</v>
      </c>
      <c r="C489" s="10" t="s">
        <v>33</v>
      </c>
      <c r="D489" s="12" t="s">
        <v>20</v>
      </c>
      <c r="E489" s="50"/>
      <c r="F489" s="51"/>
      <c r="G489" s="51"/>
      <c r="H489" s="51"/>
      <c r="I489" s="51"/>
      <c r="J489" s="51"/>
      <c r="K489" s="52"/>
      <c r="L489" s="51"/>
    </row>
    <row r="490" spans="1:12" ht="15" x14ac:dyDescent="0.25">
      <c r="A490" s="25"/>
      <c r="B490" s="16"/>
      <c r="C490" s="11"/>
      <c r="D490" s="12" t="s">
        <v>30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6" t="s">
        <v>22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6"/>
      <c r="B493" s="18"/>
      <c r="C493" s="8"/>
      <c r="D493" s="19" t="s">
        <v>38</v>
      </c>
      <c r="E493" s="9"/>
      <c r="F493" s="21">
        <f>SUM(F489:F492)</f>
        <v>0</v>
      </c>
      <c r="G493" s="21">
        <f t="shared" ref="G493" si="315">SUM(G489:G492)</f>
        <v>0</v>
      </c>
      <c r="H493" s="21">
        <f t="shared" ref="H493" si="316">SUM(H489:H492)</f>
        <v>0</v>
      </c>
      <c r="I493" s="21">
        <f t="shared" ref="I493" si="317">SUM(I489:I492)</f>
        <v>0</v>
      </c>
      <c r="J493" s="21">
        <f t="shared" ref="J493" si="318">SUM(J489:J492)</f>
        <v>0</v>
      </c>
      <c r="K493" s="27"/>
      <c r="L493" s="21"/>
    </row>
    <row r="494" spans="1:12" ht="15" x14ac:dyDescent="0.25">
      <c r="A494" s="28">
        <f>A467</f>
        <v>2</v>
      </c>
      <c r="B494" s="14">
        <f>B467</f>
        <v>6</v>
      </c>
      <c r="C494" s="10" t="s">
        <v>35</v>
      </c>
      <c r="D494" s="7" t="s">
        <v>20</v>
      </c>
      <c r="E494" s="50"/>
      <c r="F494" s="51"/>
      <c r="G494" s="51"/>
      <c r="H494" s="51"/>
      <c r="I494" s="51"/>
      <c r="J494" s="51"/>
      <c r="K494" s="52"/>
      <c r="L494" s="51"/>
    </row>
    <row r="495" spans="1:12" ht="15" x14ac:dyDescent="0.25">
      <c r="A495" s="25"/>
      <c r="B495" s="16"/>
      <c r="C495" s="11"/>
      <c r="D495" s="7" t="s">
        <v>29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22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6"/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6"/>
      <c r="B500" s="18"/>
      <c r="C500" s="8"/>
      <c r="D500" s="19" t="s">
        <v>38</v>
      </c>
      <c r="E500" s="9"/>
      <c r="F500" s="21">
        <f>SUM(F494:F499)</f>
        <v>0</v>
      </c>
      <c r="G500" s="21">
        <f t="shared" ref="G500" si="319">SUM(G494:G499)</f>
        <v>0</v>
      </c>
      <c r="H500" s="21">
        <f t="shared" ref="H500" si="320">SUM(H494:H499)</f>
        <v>0</v>
      </c>
      <c r="I500" s="21">
        <f t="shared" ref="I500" si="321">SUM(I494:I499)</f>
        <v>0</v>
      </c>
      <c r="J500" s="21">
        <f t="shared" ref="J500" si="322">SUM(J494:J499)</f>
        <v>0</v>
      </c>
      <c r="K500" s="27"/>
      <c r="L500" s="21">
        <f t="shared" ref="L500" ca="1" si="323">SUM(L494:L502)</f>
        <v>0</v>
      </c>
    </row>
    <row r="501" spans="1:12" ht="15" x14ac:dyDescent="0.25">
      <c r="A501" s="28">
        <f>A467</f>
        <v>2</v>
      </c>
      <c r="B501" s="14">
        <f>B467</f>
        <v>6</v>
      </c>
      <c r="C501" s="10" t="s">
        <v>36</v>
      </c>
      <c r="D501" s="12" t="s">
        <v>37</v>
      </c>
      <c r="E501" s="50"/>
      <c r="F501" s="51"/>
      <c r="G501" s="51"/>
      <c r="H501" s="51"/>
      <c r="I501" s="51"/>
      <c r="J501" s="51"/>
      <c r="K501" s="52"/>
      <c r="L501" s="51"/>
    </row>
    <row r="502" spans="1:12" ht="15" x14ac:dyDescent="0.25">
      <c r="A502" s="25"/>
      <c r="B502" s="16"/>
      <c r="C502" s="11"/>
      <c r="D502" s="12" t="s">
        <v>34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30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23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6"/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6"/>
      <c r="B507" s="18"/>
      <c r="C507" s="8"/>
      <c r="D507" s="20" t="s">
        <v>38</v>
      </c>
      <c r="E507" s="9"/>
      <c r="F507" s="21">
        <f>SUM(F501:F506)</f>
        <v>0</v>
      </c>
      <c r="G507" s="21">
        <f t="shared" ref="G507" si="324">SUM(G501:G506)</f>
        <v>0</v>
      </c>
      <c r="H507" s="21">
        <f t="shared" ref="H507" si="325">SUM(H501:H506)</f>
        <v>0</v>
      </c>
      <c r="I507" s="21">
        <f t="shared" ref="I507" si="326">SUM(I501:I506)</f>
        <v>0</v>
      </c>
      <c r="J507" s="21">
        <f t="shared" ref="J507" si="327">SUM(J501:J506)</f>
        <v>0</v>
      </c>
      <c r="K507" s="27"/>
      <c r="L507" s="21">
        <f t="shared" ref="L507" ca="1" si="328">SUM(L501:L509)</f>
        <v>0</v>
      </c>
    </row>
    <row r="508" spans="1:12" ht="15.75" customHeight="1" thickBot="1" x14ac:dyDescent="0.25">
      <c r="A508" s="31">
        <f>A467</f>
        <v>2</v>
      </c>
      <c r="B508" s="32">
        <f>B467</f>
        <v>6</v>
      </c>
      <c r="C508" s="219" t="s">
        <v>4</v>
      </c>
      <c r="D508" s="220"/>
      <c r="E508" s="33"/>
      <c r="F508" s="34">
        <f>F474+F478+F488+F493+F500+F507</f>
        <v>1320</v>
      </c>
      <c r="G508" s="34">
        <f t="shared" ref="G508" si="329">G474+G478+G488+G493+G500+G507</f>
        <v>46.540000000000006</v>
      </c>
      <c r="H508" s="34">
        <f t="shared" ref="H508" si="330">H474+H478+H488+H493+H500+H507</f>
        <v>47.36</v>
      </c>
      <c r="I508" s="34">
        <f t="shared" ref="I508" si="331">I474+I478+I488+I493+I500+I507</f>
        <v>195.92000000000002</v>
      </c>
      <c r="J508" s="34">
        <f t="shared" ref="J508" si="332">J474+J478+J488+J493+J500+J507</f>
        <v>1397.37</v>
      </c>
      <c r="K508" s="35"/>
      <c r="L508" s="34">
        <f>SUM(L474,L488,L493)</f>
        <v>160.43</v>
      </c>
    </row>
    <row r="509" spans="1:12" ht="15" x14ac:dyDescent="0.25">
      <c r="A509" s="22">
        <v>2</v>
      </c>
      <c r="B509" s="23">
        <v>6</v>
      </c>
      <c r="C509" s="24" t="s">
        <v>19</v>
      </c>
      <c r="D509" s="5"/>
      <c r="E509" s="47"/>
      <c r="F509" s="48"/>
      <c r="G509" s="48"/>
      <c r="H509" s="48"/>
      <c r="I509" s="48"/>
      <c r="J509" s="48"/>
      <c r="K509" s="49"/>
      <c r="L509" s="48"/>
    </row>
    <row r="510" spans="1:12" ht="15" x14ac:dyDescent="0.25">
      <c r="A510" s="25"/>
      <c r="B510" s="16"/>
      <c r="C510" s="11"/>
      <c r="D510" s="6"/>
      <c r="E510" s="50"/>
      <c r="F510" s="51"/>
      <c r="G510" s="51"/>
      <c r="H510" s="51"/>
      <c r="I510" s="51"/>
      <c r="J510" s="51"/>
      <c r="K510" s="52"/>
      <c r="L510" s="51"/>
    </row>
    <row r="511" spans="1:12" ht="15" x14ac:dyDescent="0.25">
      <c r="A511" s="25"/>
      <c r="B511" s="16"/>
      <c r="C511" s="11"/>
      <c r="D511" s="7"/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5"/>
      <c r="B512" s="16"/>
      <c r="C512" s="11"/>
      <c r="D512" s="7"/>
      <c r="E512" s="50"/>
      <c r="F512" s="51"/>
      <c r="G512" s="51"/>
      <c r="H512" s="51"/>
      <c r="I512" s="51"/>
      <c r="J512" s="51"/>
      <c r="K512" s="52"/>
      <c r="L512" s="51"/>
    </row>
    <row r="513" spans="1:12" ht="15" x14ac:dyDescent="0.25">
      <c r="A513" s="25"/>
      <c r="B513" s="16"/>
      <c r="C513" s="11"/>
      <c r="D513" s="7"/>
      <c r="E513" s="50"/>
      <c r="F513" s="51"/>
      <c r="G513" s="51"/>
      <c r="H513" s="51"/>
      <c r="I513" s="51"/>
      <c r="J513" s="51"/>
      <c r="K513" s="52"/>
      <c r="L513" s="51"/>
    </row>
    <row r="514" spans="1:12" ht="15" x14ac:dyDescent="0.25">
      <c r="A514" s="25"/>
      <c r="B514" s="16"/>
      <c r="C514" s="11"/>
      <c r="D514" s="6"/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6"/>
      <c r="B516" s="18"/>
      <c r="C516" s="8"/>
      <c r="D516" s="19" t="s">
        <v>38</v>
      </c>
      <c r="E516" s="9"/>
      <c r="F516" s="21">
        <f>SUM(F509:F515)</f>
        <v>0</v>
      </c>
      <c r="G516" s="21">
        <f t="shared" ref="G516" si="333">SUM(G509:G515)</f>
        <v>0</v>
      </c>
      <c r="H516" s="21">
        <f t="shared" ref="H516" si="334">SUM(H509:H515)</f>
        <v>0</v>
      </c>
      <c r="I516" s="21">
        <f t="shared" ref="I516" si="335">SUM(I509:I515)</f>
        <v>0</v>
      </c>
      <c r="J516" s="21">
        <f t="shared" ref="J516" si="336">SUM(J509:J515)</f>
        <v>0</v>
      </c>
      <c r="K516" s="27"/>
      <c r="L516" s="21"/>
    </row>
    <row r="517" spans="1:12" ht="15" x14ac:dyDescent="0.25">
      <c r="A517" s="28">
        <f>A509</f>
        <v>2</v>
      </c>
      <c r="B517" s="14">
        <f>B509</f>
        <v>6</v>
      </c>
      <c r="C517" s="10" t="s">
        <v>24</v>
      </c>
      <c r="D517" s="12" t="s">
        <v>23</v>
      </c>
      <c r="E517" s="50"/>
      <c r="F517" s="51"/>
      <c r="G517" s="51"/>
      <c r="H517" s="51"/>
      <c r="I517" s="51"/>
      <c r="J517" s="51"/>
      <c r="K517" s="52"/>
      <c r="L517" s="51"/>
    </row>
    <row r="518" spans="1:12" ht="15" x14ac:dyDescent="0.25">
      <c r="A518" s="25"/>
      <c r="B518" s="16"/>
      <c r="C518" s="11"/>
      <c r="D518" s="6"/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6"/>
      <c r="B520" s="18"/>
      <c r="C520" s="8"/>
      <c r="D520" s="19" t="s">
        <v>38</v>
      </c>
      <c r="E520" s="9"/>
      <c r="F520" s="21">
        <f>SUM(F517:F519)</f>
        <v>0</v>
      </c>
      <c r="G520" s="21">
        <f t="shared" ref="G520" si="337">SUM(G517:G519)</f>
        <v>0</v>
      </c>
      <c r="H520" s="21">
        <f t="shared" ref="H520" si="338">SUM(H517:H519)</f>
        <v>0</v>
      </c>
      <c r="I520" s="21">
        <f t="shared" ref="I520" si="339">SUM(I517:I519)</f>
        <v>0</v>
      </c>
      <c r="J520" s="21">
        <f t="shared" ref="J520" si="340">SUM(J517:J519)</f>
        <v>0</v>
      </c>
      <c r="K520" s="27"/>
      <c r="L520" s="21">
        <f t="shared" ref="L520" ca="1" si="341">SUM(L517:L525)</f>
        <v>0</v>
      </c>
    </row>
    <row r="521" spans="1:12" ht="15" x14ac:dyDescent="0.25">
      <c r="A521" s="28">
        <f>A509</f>
        <v>2</v>
      </c>
      <c r="B521" s="14">
        <f>B509</f>
        <v>6</v>
      </c>
      <c r="C521" s="10" t="s">
        <v>25</v>
      </c>
      <c r="D521" s="7"/>
      <c r="E521" s="50"/>
      <c r="F521" s="51"/>
      <c r="G521" s="51"/>
      <c r="H521" s="51"/>
      <c r="I521" s="51"/>
      <c r="J521" s="51"/>
      <c r="K521" s="52"/>
      <c r="L521" s="51"/>
    </row>
    <row r="522" spans="1:12" ht="15" x14ac:dyDescent="0.25">
      <c r="A522" s="25"/>
      <c r="B522" s="16"/>
      <c r="C522" s="11"/>
      <c r="D522" s="7"/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/>
      <c r="E523" s="50"/>
      <c r="F523" s="51"/>
      <c r="G523" s="51"/>
      <c r="H523" s="51"/>
      <c r="I523" s="51"/>
      <c r="J523" s="51"/>
      <c r="K523" s="52"/>
      <c r="L523" s="51"/>
    </row>
    <row r="524" spans="1:12" ht="15.75" x14ac:dyDescent="0.25">
      <c r="A524" s="25"/>
      <c r="B524" s="16"/>
      <c r="C524" s="11"/>
      <c r="D524" s="7"/>
      <c r="E524" s="58"/>
      <c r="F524" s="59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/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/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/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6"/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6"/>
      <c r="B530" s="18"/>
      <c r="C530" s="8"/>
      <c r="D530" s="19" t="s">
        <v>38</v>
      </c>
      <c r="E530" s="9"/>
      <c r="F530" s="21">
        <f>SUM(F521:F529)</f>
        <v>0</v>
      </c>
      <c r="G530" s="21">
        <f t="shared" ref="G530" si="342">SUM(G521:G529)</f>
        <v>0</v>
      </c>
      <c r="H530" s="21">
        <f t="shared" ref="H530" si="343">SUM(H521:H529)</f>
        <v>0</v>
      </c>
      <c r="I530" s="21">
        <f t="shared" ref="I530" si="344">SUM(I521:I529)</f>
        <v>0</v>
      </c>
      <c r="J530" s="21">
        <f t="shared" ref="J530" si="345">SUM(J521:J529)</f>
        <v>0</v>
      </c>
      <c r="K530" s="27"/>
      <c r="L530" s="21"/>
    </row>
    <row r="531" spans="1:12" ht="15" x14ac:dyDescent="0.25">
      <c r="A531" s="28">
        <f>A509</f>
        <v>2</v>
      </c>
      <c r="B531" s="14">
        <f>B509</f>
        <v>6</v>
      </c>
      <c r="C531" s="10" t="s">
        <v>33</v>
      </c>
      <c r="D531" s="12" t="s">
        <v>34</v>
      </c>
      <c r="E531" s="50"/>
      <c r="F531" s="51"/>
      <c r="G531" s="51"/>
      <c r="H531" s="51"/>
      <c r="I531" s="51"/>
      <c r="J531" s="51"/>
      <c r="K531" s="52"/>
      <c r="L531" s="51"/>
    </row>
    <row r="532" spans="1:12" ht="15" x14ac:dyDescent="0.25">
      <c r="A532" s="25"/>
      <c r="B532" s="16"/>
      <c r="C532" s="11"/>
      <c r="D532" s="12" t="s">
        <v>30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6"/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6"/>
      <c r="B535" s="18"/>
      <c r="C535" s="8"/>
      <c r="D535" s="19" t="s">
        <v>38</v>
      </c>
      <c r="E535" s="9"/>
      <c r="F535" s="21">
        <f>SUM(F531:F534)</f>
        <v>0</v>
      </c>
      <c r="G535" s="21">
        <f t="shared" ref="G535" si="346">SUM(G531:G534)</f>
        <v>0</v>
      </c>
      <c r="H535" s="21">
        <f t="shared" ref="H535" si="347">SUM(H531:H534)</f>
        <v>0</v>
      </c>
      <c r="I535" s="21">
        <f t="shared" ref="I535" si="348">SUM(I531:I534)</f>
        <v>0</v>
      </c>
      <c r="J535" s="21">
        <f t="shared" ref="J535" si="349">SUM(J531:J534)</f>
        <v>0</v>
      </c>
      <c r="K535" s="27"/>
      <c r="L535" s="21"/>
    </row>
    <row r="536" spans="1:12" ht="15" x14ac:dyDescent="0.25">
      <c r="A536" s="28">
        <f>A509</f>
        <v>2</v>
      </c>
      <c r="B536" s="14">
        <f>B509</f>
        <v>6</v>
      </c>
      <c r="C536" s="10" t="s">
        <v>35</v>
      </c>
      <c r="D536" s="7" t="s">
        <v>20</v>
      </c>
      <c r="E536" s="50"/>
      <c r="F536" s="51"/>
      <c r="G536" s="51"/>
      <c r="H536" s="51"/>
      <c r="I536" s="51"/>
      <c r="J536" s="51"/>
      <c r="K536" s="52"/>
      <c r="L536" s="51"/>
    </row>
    <row r="537" spans="1:12" ht="15" x14ac:dyDescent="0.25">
      <c r="A537" s="25"/>
      <c r="B537" s="16"/>
      <c r="C537" s="11"/>
      <c r="D537" s="7" t="s">
        <v>29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22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6"/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6"/>
      <c r="B542" s="18"/>
      <c r="C542" s="8"/>
      <c r="D542" s="19" t="s">
        <v>38</v>
      </c>
      <c r="E542" s="9"/>
      <c r="F542" s="21">
        <f>SUM(F536:F541)</f>
        <v>0</v>
      </c>
      <c r="G542" s="21">
        <f t="shared" ref="G542" si="350">SUM(G536:G541)</f>
        <v>0</v>
      </c>
      <c r="H542" s="21">
        <f t="shared" ref="H542" si="351">SUM(H536:H541)</f>
        <v>0</v>
      </c>
      <c r="I542" s="21">
        <f t="shared" ref="I542" si="352">SUM(I536:I541)</f>
        <v>0</v>
      </c>
      <c r="J542" s="21">
        <f t="shared" ref="J542" si="353">SUM(J536:J541)</f>
        <v>0</v>
      </c>
      <c r="K542" s="27"/>
      <c r="L542" s="21">
        <f t="shared" ref="L542" ca="1" si="354">SUM(L536:L544)</f>
        <v>0</v>
      </c>
    </row>
    <row r="543" spans="1:12" ht="15" x14ac:dyDescent="0.25">
      <c r="A543" s="28">
        <f>A509</f>
        <v>2</v>
      </c>
      <c r="B543" s="14">
        <f>B509</f>
        <v>6</v>
      </c>
      <c r="C543" s="10" t="s">
        <v>36</v>
      </c>
      <c r="D543" s="12" t="s">
        <v>37</v>
      </c>
      <c r="E543" s="50"/>
      <c r="F543" s="51"/>
      <c r="G543" s="51"/>
      <c r="H543" s="51"/>
      <c r="I543" s="51"/>
      <c r="J543" s="51"/>
      <c r="K543" s="52"/>
      <c r="L543" s="51"/>
    </row>
    <row r="544" spans="1:12" ht="15" x14ac:dyDescent="0.25">
      <c r="A544" s="25"/>
      <c r="B544" s="16"/>
      <c r="C544" s="11"/>
      <c r="D544" s="12" t="s">
        <v>34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30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23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6"/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6"/>
      <c r="B549" s="18"/>
      <c r="C549" s="8"/>
      <c r="D549" s="20" t="s">
        <v>38</v>
      </c>
      <c r="E549" s="9"/>
      <c r="F549" s="21">
        <f>SUM(F543:F548)</f>
        <v>0</v>
      </c>
      <c r="G549" s="21">
        <f t="shared" ref="G549" si="355">SUM(G543:G548)</f>
        <v>0</v>
      </c>
      <c r="H549" s="21">
        <f t="shared" ref="H549" si="356">SUM(H543:H548)</f>
        <v>0</v>
      </c>
      <c r="I549" s="21">
        <f t="shared" ref="I549" si="357">SUM(I543:I548)</f>
        <v>0</v>
      </c>
      <c r="J549" s="21">
        <f t="shared" ref="J549" si="358">SUM(J543:J548)</f>
        <v>0</v>
      </c>
      <c r="K549" s="27"/>
      <c r="L549" s="21">
        <f t="shared" ref="L549" ca="1" si="359">SUM(L543:L551)</f>
        <v>0</v>
      </c>
    </row>
    <row r="550" spans="1:12" ht="15.75" customHeight="1" x14ac:dyDescent="0.2">
      <c r="A550" s="31">
        <f>A509</f>
        <v>2</v>
      </c>
      <c r="B550" s="32">
        <f>B509</f>
        <v>6</v>
      </c>
      <c r="C550" s="219" t="s">
        <v>4</v>
      </c>
      <c r="D550" s="220"/>
      <c r="E550" s="33"/>
      <c r="F550" s="34">
        <f>F516+F520+F530+F535+F542+F549</f>
        <v>0</v>
      </c>
      <c r="G550" s="34">
        <f t="shared" ref="G550" si="360">G516+G520+G530+G535+G542+G549</f>
        <v>0</v>
      </c>
      <c r="H550" s="34">
        <f t="shared" ref="H550" si="361">H516+H520+H530+H535+H542+H549</f>
        <v>0</v>
      </c>
      <c r="I550" s="34">
        <f t="shared" ref="I550" si="362">I516+I520+I530+I535+I542+I549</f>
        <v>0</v>
      </c>
      <c r="J550" s="34">
        <f t="shared" ref="J550" si="363">J516+J520+J530+J535+J542+J549</f>
        <v>0</v>
      </c>
      <c r="K550" s="35"/>
      <c r="L550" s="34">
        <f>SUM(L516,L530,L535)</f>
        <v>0</v>
      </c>
    </row>
    <row r="551" spans="1:12" ht="15" x14ac:dyDescent="0.25">
      <c r="A551" s="22">
        <v>2</v>
      </c>
      <c r="B551" s="23">
        <v>7</v>
      </c>
      <c r="C551" s="24" t="s">
        <v>19</v>
      </c>
      <c r="D551" s="5" t="s">
        <v>20</v>
      </c>
      <c r="E551" s="47"/>
      <c r="F551" s="48"/>
      <c r="G551" s="48"/>
      <c r="H551" s="48"/>
      <c r="I551" s="48"/>
      <c r="J551" s="48"/>
      <c r="K551" s="49"/>
      <c r="L551" s="48"/>
    </row>
    <row r="552" spans="1:12" ht="15" x14ac:dyDescent="0.25">
      <c r="A552" s="25"/>
      <c r="B552" s="16"/>
      <c r="C552" s="11"/>
      <c r="D552" s="6"/>
      <c r="E552" s="50"/>
      <c r="F552" s="51"/>
      <c r="G552" s="51"/>
      <c r="H552" s="51"/>
      <c r="I552" s="51"/>
      <c r="J552" s="51"/>
      <c r="K552" s="52"/>
      <c r="L552" s="51"/>
    </row>
    <row r="553" spans="1:12" ht="15" x14ac:dyDescent="0.25">
      <c r="A553" s="25"/>
      <c r="B553" s="16"/>
      <c r="C553" s="11"/>
      <c r="D553" s="7" t="s">
        <v>21</v>
      </c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6"/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6"/>
      <c r="B558" s="18"/>
      <c r="C558" s="8"/>
      <c r="D558" s="19" t="s">
        <v>38</v>
      </c>
      <c r="E558" s="9"/>
      <c r="F558" s="21">
        <f>SUM(F551:F557)</f>
        <v>0</v>
      </c>
      <c r="G558" s="21">
        <f t="shared" ref="G558" si="364">SUM(G551:G557)</f>
        <v>0</v>
      </c>
      <c r="H558" s="21">
        <f t="shared" ref="H558" si="365">SUM(H551:H557)</f>
        <v>0</v>
      </c>
      <c r="I558" s="21">
        <f t="shared" ref="I558" si="366">SUM(I551:I557)</f>
        <v>0</v>
      </c>
      <c r="J558" s="21">
        <f t="shared" ref="J558" si="367">SUM(J551:J557)</f>
        <v>0</v>
      </c>
      <c r="K558" s="27"/>
      <c r="L558" s="21">
        <f t="shared" ref="L558" si="368">SUM(L551:L557)</f>
        <v>0</v>
      </c>
    </row>
    <row r="559" spans="1:12" ht="15" x14ac:dyDescent="0.25">
      <c r="A559" s="28">
        <f>A551</f>
        <v>2</v>
      </c>
      <c r="B559" s="14">
        <f>B551</f>
        <v>7</v>
      </c>
      <c r="C559" s="10" t="s">
        <v>24</v>
      </c>
      <c r="D559" s="12" t="s">
        <v>23</v>
      </c>
      <c r="E559" s="50"/>
      <c r="F559" s="51"/>
      <c r="G559" s="51"/>
      <c r="H559" s="51"/>
      <c r="I559" s="51"/>
      <c r="J559" s="51"/>
      <c r="K559" s="52"/>
      <c r="L559" s="51"/>
    </row>
    <row r="560" spans="1:12" ht="15" x14ac:dyDescent="0.25">
      <c r="A560" s="25"/>
      <c r="B560" s="16"/>
      <c r="C560" s="11"/>
      <c r="D560" s="6"/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6"/>
      <c r="B562" s="18"/>
      <c r="C562" s="8"/>
      <c r="D562" s="19" t="s">
        <v>38</v>
      </c>
      <c r="E562" s="9"/>
      <c r="F562" s="21">
        <f>SUM(F559:F561)</f>
        <v>0</v>
      </c>
      <c r="G562" s="21">
        <f t="shared" ref="G562" si="369">SUM(G559:G561)</f>
        <v>0</v>
      </c>
      <c r="H562" s="21">
        <f t="shared" ref="H562" si="370">SUM(H559:H561)</f>
        <v>0</v>
      </c>
      <c r="I562" s="21">
        <f t="shared" ref="I562" si="371">SUM(I559:I561)</f>
        <v>0</v>
      </c>
      <c r="J562" s="21">
        <f t="shared" ref="J562" si="372">SUM(J559:J561)</f>
        <v>0</v>
      </c>
      <c r="K562" s="27"/>
      <c r="L562" s="21">
        <f t="shared" ref="L562" ca="1" si="373">SUM(L559:L567)</f>
        <v>0</v>
      </c>
    </row>
    <row r="563" spans="1:12" ht="15" x14ac:dyDescent="0.25">
      <c r="A563" s="28">
        <f>A551</f>
        <v>2</v>
      </c>
      <c r="B563" s="14">
        <f>B551</f>
        <v>7</v>
      </c>
      <c r="C563" s="10" t="s">
        <v>25</v>
      </c>
      <c r="D563" s="7" t="s">
        <v>26</v>
      </c>
      <c r="E563" s="50"/>
      <c r="F563" s="51"/>
      <c r="G563" s="51"/>
      <c r="H563" s="51"/>
      <c r="I563" s="51"/>
      <c r="J563" s="51"/>
      <c r="K563" s="52"/>
      <c r="L563" s="51"/>
    </row>
    <row r="564" spans="1:12" ht="15" x14ac:dyDescent="0.25">
      <c r="A564" s="25"/>
      <c r="B564" s="16"/>
      <c r="C564" s="11"/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6"/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6"/>
      <c r="B572" s="18"/>
      <c r="C572" s="8"/>
      <c r="D572" s="19" t="s">
        <v>38</v>
      </c>
      <c r="E572" s="9"/>
      <c r="F572" s="21">
        <f>SUM(F563:F571)</f>
        <v>0</v>
      </c>
      <c r="G572" s="21">
        <f t="shared" ref="G572" si="374">SUM(G563:G571)</f>
        <v>0</v>
      </c>
      <c r="H572" s="21">
        <f t="shared" ref="H572" si="375">SUM(H563:H571)</f>
        <v>0</v>
      </c>
      <c r="I572" s="21">
        <f t="shared" ref="I572" si="376">SUM(I563:I571)</f>
        <v>0</v>
      </c>
      <c r="J572" s="21">
        <f t="shared" ref="J572" si="377">SUM(J563:J571)</f>
        <v>0</v>
      </c>
      <c r="K572" s="27"/>
      <c r="L572" s="21">
        <f t="shared" ref="L572" ca="1" si="378">SUM(L569:L577)</f>
        <v>0</v>
      </c>
    </row>
    <row r="573" spans="1:12" ht="15" x14ac:dyDescent="0.25">
      <c r="A573" s="28">
        <f>A551</f>
        <v>2</v>
      </c>
      <c r="B573" s="14">
        <f>B551</f>
        <v>7</v>
      </c>
      <c r="C573" s="10" t="s">
        <v>33</v>
      </c>
      <c r="D573" s="12" t="s">
        <v>34</v>
      </c>
      <c r="E573" s="50"/>
      <c r="F573" s="51"/>
      <c r="G573" s="51"/>
      <c r="H573" s="51"/>
      <c r="I573" s="51"/>
      <c r="J573" s="51"/>
      <c r="K573" s="52"/>
      <c r="L573" s="51"/>
    </row>
    <row r="574" spans="1:12" ht="15" x14ac:dyDescent="0.25">
      <c r="A574" s="25"/>
      <c r="B574" s="16"/>
      <c r="C574" s="11"/>
      <c r="D574" s="12" t="s">
        <v>30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6"/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6"/>
      <c r="B577" s="18"/>
      <c r="C577" s="8"/>
      <c r="D577" s="19" t="s">
        <v>38</v>
      </c>
      <c r="E577" s="9"/>
      <c r="F577" s="21">
        <f>SUM(F573:F576)</f>
        <v>0</v>
      </c>
      <c r="G577" s="21">
        <f t="shared" ref="G577" si="379">SUM(G573:G576)</f>
        <v>0</v>
      </c>
      <c r="H577" s="21">
        <f t="shared" ref="H577" si="380">SUM(H573:H576)</f>
        <v>0</v>
      </c>
      <c r="I577" s="21">
        <f t="shared" ref="I577" si="381">SUM(I573:I576)</f>
        <v>0</v>
      </c>
      <c r="J577" s="21">
        <f t="shared" ref="J577" si="382">SUM(J573:J576)</f>
        <v>0</v>
      </c>
      <c r="K577" s="27"/>
      <c r="L577" s="21">
        <f t="shared" ref="L577" ca="1" si="383">SUM(L570:L576)</f>
        <v>0</v>
      </c>
    </row>
    <row r="578" spans="1:12" ht="15" x14ac:dyDescent="0.25">
      <c r="A578" s="28">
        <f>A551</f>
        <v>2</v>
      </c>
      <c r="B578" s="14">
        <f>B551</f>
        <v>7</v>
      </c>
      <c r="C578" s="10" t="s">
        <v>35</v>
      </c>
      <c r="D578" s="7" t="s">
        <v>20</v>
      </c>
      <c r="E578" s="50"/>
      <c r="F578" s="51"/>
      <c r="G578" s="51"/>
      <c r="H578" s="51"/>
      <c r="I578" s="51"/>
      <c r="J578" s="51"/>
      <c r="K578" s="52"/>
      <c r="L578" s="51"/>
    </row>
    <row r="579" spans="1:12" ht="15" x14ac:dyDescent="0.25">
      <c r="A579" s="25"/>
      <c r="B579" s="16"/>
      <c r="C579" s="11"/>
      <c r="D579" s="7" t="s">
        <v>29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22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6"/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6"/>
      <c r="B584" s="18"/>
      <c r="C584" s="8"/>
      <c r="D584" s="19" t="s">
        <v>38</v>
      </c>
      <c r="E584" s="9"/>
      <c r="F584" s="21">
        <f>SUM(F578:F583)</f>
        <v>0</v>
      </c>
      <c r="G584" s="21">
        <f t="shared" ref="G584" si="384">SUM(G578:G583)</f>
        <v>0</v>
      </c>
      <c r="H584" s="21">
        <f t="shared" ref="H584" si="385">SUM(H578:H583)</f>
        <v>0</v>
      </c>
      <c r="I584" s="21">
        <f t="shared" ref="I584" si="386">SUM(I578:I583)</f>
        <v>0</v>
      </c>
      <c r="J584" s="21">
        <f t="shared" ref="J584" si="387">SUM(J578:J583)</f>
        <v>0</v>
      </c>
      <c r="K584" s="27"/>
      <c r="L584" s="21">
        <f t="shared" ref="L584" ca="1" si="388">SUM(L578:L586)</f>
        <v>0</v>
      </c>
    </row>
    <row r="585" spans="1:12" ht="15" x14ac:dyDescent="0.25">
      <c r="A585" s="28">
        <f>A551</f>
        <v>2</v>
      </c>
      <c r="B585" s="14">
        <f>B551</f>
        <v>7</v>
      </c>
      <c r="C585" s="10" t="s">
        <v>36</v>
      </c>
      <c r="D585" s="12" t="s">
        <v>37</v>
      </c>
      <c r="E585" s="50"/>
      <c r="F585" s="51"/>
      <c r="G585" s="51"/>
      <c r="H585" s="51"/>
      <c r="I585" s="51"/>
      <c r="J585" s="51"/>
      <c r="K585" s="52"/>
      <c r="L585" s="51"/>
    </row>
    <row r="586" spans="1:12" ht="15" x14ac:dyDescent="0.25">
      <c r="A586" s="25"/>
      <c r="B586" s="16"/>
      <c r="C586" s="11"/>
      <c r="D586" s="12" t="s">
        <v>34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30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23</v>
      </c>
      <c r="E588" s="50"/>
      <c r="F588" s="51"/>
      <c r="G588" s="51"/>
      <c r="H588" s="51"/>
      <c r="I588" s="51"/>
      <c r="J588" s="51"/>
      <c r="K588" s="52"/>
      <c r="L588" s="51"/>
    </row>
    <row r="589" spans="1:12" ht="15.75" thickBot="1" x14ac:dyDescent="0.3">
      <c r="A589" s="25"/>
      <c r="B589" s="16"/>
      <c r="C589" s="11"/>
      <c r="D589" s="6"/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>
        <v>1</v>
      </c>
      <c r="B590" s="16">
        <v>5</v>
      </c>
      <c r="C590" s="11" t="s">
        <v>66</v>
      </c>
      <c r="D590" s="5" t="s">
        <v>20</v>
      </c>
      <c r="E590" s="61"/>
      <c r="F590" s="66"/>
      <c r="G590" s="66"/>
      <c r="H590" s="66"/>
      <c r="I590" s="72"/>
      <c r="J590" s="66"/>
      <c r="K590" s="70"/>
      <c r="L590" s="51"/>
    </row>
    <row r="591" spans="1:12" ht="15" x14ac:dyDescent="0.25">
      <c r="A591" s="25"/>
      <c r="B591" s="16"/>
      <c r="C591" s="11"/>
      <c r="D591" s="68" t="s">
        <v>21</v>
      </c>
      <c r="E591" s="60"/>
      <c r="F591" s="66"/>
      <c r="G591" s="66"/>
      <c r="H591" s="66"/>
      <c r="I591" s="72"/>
      <c r="J591" s="66"/>
      <c r="K591" s="70"/>
      <c r="L591" s="64"/>
    </row>
    <row r="592" spans="1:12" ht="15.75" thickBot="1" x14ac:dyDescent="0.3">
      <c r="A592" s="25"/>
      <c r="B592" s="16"/>
      <c r="C592" s="11"/>
      <c r="D592" s="68" t="s">
        <v>22</v>
      </c>
      <c r="E592" s="61"/>
      <c r="F592" s="66"/>
      <c r="G592" s="66"/>
      <c r="H592" s="66"/>
      <c r="I592" s="72"/>
      <c r="J592" s="66"/>
      <c r="K592" s="69"/>
      <c r="L592" s="64"/>
    </row>
    <row r="593" spans="1:12" ht="15" x14ac:dyDescent="0.25">
      <c r="A593" s="25"/>
      <c r="B593" s="16"/>
      <c r="C593" s="11"/>
      <c r="D593" s="69" t="s">
        <v>26</v>
      </c>
      <c r="E593" s="65"/>
      <c r="F593" s="67"/>
      <c r="G593" s="73"/>
      <c r="H593" s="73"/>
      <c r="I593" s="74"/>
      <c r="J593" s="73"/>
      <c r="K593" s="71"/>
      <c r="L593" s="64"/>
    </row>
    <row r="594" spans="1:12" ht="15" x14ac:dyDescent="0.25">
      <c r="A594" s="25"/>
      <c r="B594" s="16"/>
      <c r="C594" s="11"/>
      <c r="D594" s="20" t="s">
        <v>38</v>
      </c>
      <c r="E594" s="9"/>
      <c r="F594" s="21">
        <f>SUM(F578:F583)</f>
        <v>0</v>
      </c>
      <c r="G594" s="21">
        <f t="shared" ref="G594:J594" si="389">SUM(G578:G583)</f>
        <v>0</v>
      </c>
      <c r="H594" s="21">
        <f t="shared" si="389"/>
        <v>0</v>
      </c>
      <c r="I594" s="21">
        <f t="shared" si="389"/>
        <v>0</v>
      </c>
      <c r="J594" s="21">
        <f t="shared" si="389"/>
        <v>0</v>
      </c>
      <c r="K594" s="27"/>
      <c r="L594" s="21"/>
    </row>
    <row r="595" spans="1:12" ht="15" x14ac:dyDescent="0.25">
      <c r="A595" s="25"/>
      <c r="B595" s="16"/>
      <c r="C595" s="11" t="s">
        <v>67</v>
      </c>
      <c r="D595" s="75"/>
      <c r="E595" s="60"/>
      <c r="F595" s="76"/>
      <c r="G595" s="76"/>
      <c r="H595" s="76"/>
      <c r="I595" s="77"/>
      <c r="J595" s="76"/>
      <c r="K595" s="78"/>
      <c r="L595" s="64"/>
    </row>
    <row r="596" spans="1:12" ht="15" x14ac:dyDescent="0.25">
      <c r="A596" s="25"/>
      <c r="B596" s="16"/>
      <c r="C596" s="11"/>
      <c r="D596" s="75"/>
      <c r="E596" s="60"/>
      <c r="F596" s="76"/>
      <c r="G596" s="76"/>
      <c r="H596" s="76"/>
      <c r="I596" s="77"/>
      <c r="J596" s="76"/>
      <c r="K596" s="78"/>
      <c r="L596" s="64"/>
    </row>
    <row r="597" spans="1:12" ht="15" x14ac:dyDescent="0.25">
      <c r="A597" s="25"/>
      <c r="B597" s="16"/>
      <c r="C597" s="11"/>
      <c r="D597" s="75"/>
      <c r="E597" s="60"/>
      <c r="F597" s="76"/>
      <c r="G597" s="76"/>
      <c r="H597" s="76"/>
      <c r="I597" s="77"/>
      <c r="J597" s="76"/>
      <c r="K597" s="78"/>
      <c r="L597" s="64"/>
    </row>
    <row r="598" spans="1:12" ht="15" x14ac:dyDescent="0.25">
      <c r="A598" s="25"/>
      <c r="B598" s="16"/>
      <c r="C598" s="11"/>
      <c r="D598" s="62"/>
      <c r="E598" s="63"/>
      <c r="F598" s="64"/>
      <c r="G598" s="64"/>
      <c r="H598" s="64"/>
      <c r="I598" s="64"/>
      <c r="J598" s="64"/>
      <c r="K598" s="52"/>
      <c r="L598" s="64"/>
    </row>
    <row r="599" spans="1:12" ht="15" x14ac:dyDescent="0.25">
      <c r="A599" s="25"/>
      <c r="B599" s="16"/>
      <c r="C599" s="11"/>
      <c r="D599" s="62"/>
      <c r="E599" s="63"/>
      <c r="F599" s="64"/>
      <c r="G599" s="64"/>
      <c r="H599" s="64"/>
      <c r="I599" s="64"/>
      <c r="J599" s="64"/>
      <c r="K599" s="52"/>
      <c r="L599" s="64"/>
    </row>
    <row r="600" spans="1:12" ht="15" x14ac:dyDescent="0.25">
      <c r="A600" s="26"/>
      <c r="B600" s="18"/>
      <c r="C600" s="8"/>
      <c r="D600" s="20" t="s">
        <v>38</v>
      </c>
      <c r="E600" s="9"/>
      <c r="F600" s="21">
        <f>SUM(F585:F590)</f>
        <v>0</v>
      </c>
      <c r="G600" s="21">
        <f>SUM(G585:G590)</f>
        <v>0</v>
      </c>
      <c r="H600" s="21">
        <f>SUM(H585:H590)</f>
        <v>0</v>
      </c>
      <c r="I600" s="21">
        <f>SUM(I585:I590)</f>
        <v>0</v>
      </c>
      <c r="J600" s="21">
        <f>SUM(J585:J590)</f>
        <v>0</v>
      </c>
      <c r="K600" s="27"/>
      <c r="L600" s="21">
        <f ca="1">SUM(L585:L602)</f>
        <v>0</v>
      </c>
    </row>
    <row r="601" spans="1:12" ht="15.75" thickBot="1" x14ac:dyDescent="0.25">
      <c r="A601" s="37">
        <f>A551</f>
        <v>2</v>
      </c>
      <c r="B601" s="38">
        <f>B551</f>
        <v>7</v>
      </c>
      <c r="C601" s="216" t="s">
        <v>4</v>
      </c>
      <c r="D601" s="217"/>
      <c r="E601" s="39"/>
      <c r="F601" s="40">
        <f>F558+F562+F572+F577+F584+F600</f>
        <v>0</v>
      </c>
      <c r="G601" s="40">
        <f>G558+G562+G572+G577+G584+G600</f>
        <v>0</v>
      </c>
      <c r="H601" s="40">
        <f>H558+H562+H572+H577+H584+H600</f>
        <v>0</v>
      </c>
      <c r="I601" s="40">
        <f>I558+I562+I572+I577+I584+I600</f>
        <v>0</v>
      </c>
      <c r="J601" s="40">
        <f>J558+J562+J572+J577+J584+J600</f>
        <v>0</v>
      </c>
      <c r="K601" s="41"/>
      <c r="L601" s="34">
        <f ca="1">L558+L562+L572+L577+L584+L600</f>
        <v>0</v>
      </c>
    </row>
    <row r="602" spans="1:12" x14ac:dyDescent="0.2">
      <c r="A602" s="29"/>
      <c r="B602" s="30"/>
      <c r="C602" s="218" t="s">
        <v>5</v>
      </c>
      <c r="D602" s="218"/>
      <c r="E602" s="218"/>
      <c r="F602" s="42">
        <f>(F47+F89+F131+F173+F215+F257+F299+F341+F383+F424+F466+F508+F550+F601)/(IF(F47=0,0,1)+IF(F89=0,0,1)+IF(F131=0,0,1)+IF(F173=0,0,1)+IF(F215=0,0,1)+IF(F257=0,0,1)+IF(F299=0,0,1)+IF(F341=0,0,1)+IF(F383=0,0,1)+IF(F424=0,0,1)+IF(F466=0,0,1)+IF(F508=0,0,1)+IF(F550=0,0,1)+IF(F601=0,0,1))</f>
        <v>1362.9166666666667</v>
      </c>
      <c r="G602" s="42">
        <f>(G47+G89+G131+G173+G215+G257+G299+G341+G383+G424+G466+G508+G550+G601)/(IF(G47=0,0,1)+IF(G89=0,0,1)+IF(G131=0,0,1)+IF(G173=0,0,1)+IF(G215=0,0,1)+IF(G257=0,0,1)+IF(G299=0,0,1)+IF(G341=0,0,1)+IF(G383=0,0,1)+IF(G424=0,0,1)+IF(G466=0,0,1)+IF(G508=0,0,1)+IF(G550=0,0,1)+IF(G601=0,0,1))</f>
        <v>46.619833333333332</v>
      </c>
      <c r="H602" s="42">
        <f>(H47+H89+H131+H173+H215+H257+H299+H341+H383+H424+H466+H508+H550+H601)/(IF(H47=0,0,1)+IF(H89=0,0,1)+IF(H131=0,0,1)+IF(H173=0,0,1)+IF(H215=0,0,1)+IF(H257=0,0,1)+IF(H299=0,0,1)+IF(H341=0,0,1)+IF(H383=0,0,1)+IF(H424=0,0,1)+IF(H466=0,0,1)+IF(H508=0,0,1)+IF(H550=0,0,1)+IF(H601=0,0,1))</f>
        <v>48.607500000000009</v>
      </c>
      <c r="I602" s="42">
        <f>(I47+I89+I131+I173+I215+I257+I299+I341+I383+I424+I466+I508+I550+I601)/(IF(I47=0,0,1)+IF(I89=0,0,1)+IF(I131=0,0,1)+IF(I173=0,0,1)+IF(I215=0,0,1)+IF(I257=0,0,1)+IF(I299=0,0,1)+IF(I341=0,0,1)+IF(I383=0,0,1)+IF(I424=0,0,1)+IF(I466=0,0,1)+IF(I508=0,0,1)+IF(I550=0,0,1)+IF(I601=0,0,1))</f>
        <v>197.50916666666669</v>
      </c>
      <c r="J602" s="42">
        <f>(J47+J89+J131+J173+J215+J257+J299+J341+J383+J424+J466+J508+J550+J601)/(IF(J47=0,0,1)+IF(J89=0,0,1)+IF(J131=0,0,1)+IF(J173=0,0,1)+IF(J215=0,0,1)+IF(J257=0,0,1)+IF(J299=0,0,1)+IF(J341=0,0,1)+IF(J383=0,0,1)+IF(J424=0,0,1)+IF(J466=0,0,1)+IF(J508=0,0,1)+IF(J550=0,0,1)+IF(J601=0,0,1))</f>
        <v>1414.5668333333333</v>
      </c>
      <c r="K602" s="42"/>
      <c r="L602" s="42">
        <f>SUM(L550,L508,L466,L424,L383,L341,L257,L215,L173,L131,L89,L47)</f>
        <v>1743.1600000000003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601:D601"/>
    <mergeCell ref="C602:E602"/>
    <mergeCell ref="C341:D341"/>
    <mergeCell ref="C383:D383"/>
    <mergeCell ref="C424:D424"/>
    <mergeCell ref="C466:D466"/>
    <mergeCell ref="C508:D508"/>
    <mergeCell ref="C550:D55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2022-05-16T14:23:56Z</dcterms:created>
  <dcterms:modified xsi:type="dcterms:W3CDTF">2025-11-05T09:41:51Z</dcterms:modified>
</cp:coreProperties>
</file>